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440" windowHeight="11040" activeTab="3"/>
  </bookViews>
  <sheets>
    <sheet name="№ 13" sheetId="1" r:id="rId1"/>
    <sheet name="№ 13 (1)" sheetId="2" r:id="rId2"/>
    <sheet name="№ 13 (2)" sheetId="3" r:id="rId3"/>
    <sheet name="№ 13(3) " sheetId="4" r:id="rId4"/>
  </sheets>
  <calcPr calcId="125725"/>
</workbook>
</file>

<file path=xl/calcChain.xml><?xml version="1.0" encoding="utf-8"?>
<calcChain xmlns="http://schemas.openxmlformats.org/spreadsheetml/2006/main">
  <c r="O18" i="2"/>
  <c r="H14" i="4" l="1"/>
  <c r="H15"/>
  <c r="H6"/>
  <c r="P15"/>
  <c r="L15"/>
  <c r="U20" i="3"/>
  <c r="U41"/>
  <c r="U40"/>
  <c r="U39"/>
  <c r="U38"/>
  <c r="U37"/>
  <c r="U36"/>
  <c r="U35"/>
  <c r="U34"/>
  <c r="U33"/>
  <c r="U32"/>
  <c r="U31"/>
  <c r="U30"/>
  <c r="U29"/>
  <c r="U28"/>
  <c r="U27"/>
  <c r="U26"/>
  <c r="U25"/>
  <c r="U24"/>
  <c r="U23"/>
  <c r="U22"/>
  <c r="U21"/>
  <c r="U19"/>
  <c r="U18"/>
  <c r="U17"/>
  <c r="U16"/>
  <c r="U15"/>
  <c r="U14"/>
  <c r="U13"/>
  <c r="U12"/>
  <c r="U11"/>
  <c r="U10"/>
  <c r="U9"/>
  <c r="U8"/>
  <c r="U7"/>
  <c r="U6"/>
  <c r="U42"/>
  <c r="Q42"/>
  <c r="G18" i="2" l="1"/>
  <c r="O17"/>
  <c r="O19" s="1"/>
  <c r="L17"/>
  <c r="L19" s="1"/>
  <c r="J17"/>
  <c r="J19" s="1"/>
  <c r="G16"/>
  <c r="G17" s="1"/>
  <c r="G15"/>
  <c r="G14"/>
  <c r="G13"/>
  <c r="G9"/>
  <c r="G8"/>
  <c r="G19" l="1"/>
</calcChain>
</file>

<file path=xl/sharedStrings.xml><?xml version="1.0" encoding="utf-8"?>
<sst xmlns="http://schemas.openxmlformats.org/spreadsheetml/2006/main" count="485" uniqueCount="91">
  <si>
    <t>ОТЧЕТ
Избирательной комиссии Ставропольского края
о расходовании средств бюджета Ставропольского края, выделенных на подготовку и проведение краевых выборов (референдума)</t>
  </si>
  <si>
    <t xml:space="preserve">   </t>
  </si>
  <si>
    <t>(вид краевых выборов (референдума)</t>
  </si>
  <si>
    <t>Раздел I.  Расходы избирательной комиссии Ставропольского края, окружных избирательных комиссий, территориальных избирательных комиссий (комиссий референдума), участковых избирательных комиссий (комиссий референдума)
 по видам затрат</t>
  </si>
  <si>
    <t>Наименование показателя</t>
  </si>
  <si>
    <t>Сумма — всего,
тыс.руб.</t>
  </si>
  <si>
    <t>В том числе</t>
  </si>
  <si>
    <t>расходы 
избирательной комиссии Ставропольского края</t>
  </si>
  <si>
    <t>расходы окружных избирательных комиссий, территориальных избирательных комиссий (комиссий референдума)</t>
  </si>
  <si>
    <t>расходы участковых  избирательных комиссий (комиссий референдума)</t>
  </si>
  <si>
    <t>1.</t>
  </si>
  <si>
    <t>Расходы, оплаченные избирательной комиссией Ставропольского края, окружными избирательными комиссиями, территориальными избирательными комиссиями (комиссиями референдума), участковыми избирательными комиссиями (комиссиями референдума)</t>
  </si>
  <si>
    <t>в том числе:</t>
  </si>
  <si>
    <t>компенсация, дополнительная оплата труда (вознаграждение), выплаты гражданам, привлекавшимся к работе в комиссиях по гражданско-правовым договорам</t>
  </si>
  <si>
    <t>начисления на дополнительную оплату труда (вознаграждение)</t>
  </si>
  <si>
    <t>расходы на изготовление печатной продукции и издательскую деятельность</t>
  </si>
  <si>
    <t>расходы на связь</t>
  </si>
  <si>
    <t>транспортные расходы</t>
  </si>
  <si>
    <t>канцелярские расходы</t>
  </si>
  <si>
    <t>командировочные расходы</t>
  </si>
  <si>
    <t>расходы на приобретение оборудования, других материальных ценностей</t>
  </si>
  <si>
    <t>другие расходы</t>
  </si>
  <si>
    <t>Итого</t>
  </si>
  <si>
    <t>2.</t>
  </si>
  <si>
    <t>Расходы, оплаченные избирательной комиссией Ставропольского края за нижестоящие избирательные комиссии</t>
  </si>
  <si>
    <t>Всего по разделу I</t>
  </si>
  <si>
    <t>Раздел II. Расходы окружных избирательных комиссий, территориальных избирательных комиссий (комиссий референдума) средств бюджета Ставропольского края, выделенных им на подготовку и проведение краевых выборов (референдума)</t>
  </si>
  <si>
    <t>Полное наименование окружной избирательной комиссии, территориальной избирательной комиссии (комиссии референдума)</t>
  </si>
  <si>
    <t>Сумма —  всего, 
тыс. руб.</t>
  </si>
  <si>
    <t>В том числе расходы
 участковых избирательных комиссий (комиссий референдума)</t>
  </si>
  <si>
    <t>Всего по разделу II</t>
  </si>
  <si>
    <t>Раздел III. Расходы окружных избирательных комиссий, территориальных избирательных комиссий (комиссий референдума), участковых избирательных комиссий (комиссий референдума) по видам расходов</t>
  </si>
  <si>
    <t>Виды расходов</t>
  </si>
  <si>
    <t xml:space="preserve">расходы окружных избирательных комиссий </t>
  </si>
  <si>
    <t>расходы территориальных избирательных комиссий (комиссий референдума)</t>
  </si>
  <si>
    <t>расходы участковых избирательных комиссий (комиссий референдума)</t>
  </si>
  <si>
    <t>Компенсация, дополнительная оплата труда (вознаграждение), выплаты гражданам, привлекавшимся к работе в комиссиях по гражданско-правовым договорам</t>
  </si>
  <si>
    <t>Начисления на дополнительную оплату труда (вознаграждение)</t>
  </si>
  <si>
    <t>Расходы на изготовление печатной продукции и издательскую деятельность</t>
  </si>
  <si>
    <t>Расходы на связь</t>
  </si>
  <si>
    <t>Транспортные расходы</t>
  </si>
  <si>
    <t>Канцелярские расходы</t>
  </si>
  <si>
    <t>Командировочные расходы</t>
  </si>
  <si>
    <t>Расходы на приобретение оборудования, других материальных ценностей</t>
  </si>
  <si>
    <t>Другие расходы</t>
  </si>
  <si>
    <t>Всего по разделу III</t>
  </si>
  <si>
    <t>Председатель 
избирательной комиссии Ставропольского края</t>
  </si>
  <si>
    <t>(подпись)</t>
  </si>
  <si>
    <t>(расшифровка подписи)</t>
  </si>
  <si>
    <t>Главный бухгалтер 
избирательной комиссии Ставропольского края</t>
  </si>
  <si>
    <t>Выборы депутатов Думы Ставропольского края седьмого созыва</t>
  </si>
  <si>
    <t>Территориальная избирательная комиссия Александровского района</t>
  </si>
  <si>
    <t>Территориальная избирательная комиссия Андроповского района</t>
  </si>
  <si>
    <t>Территориальная избирательная комиссия Апанасенковского района</t>
  </si>
  <si>
    <t>Территориальная избирательная комиссия Арзгирского района</t>
  </si>
  <si>
    <t>Территориальная избирательная комиссия Благодарненского района</t>
  </si>
  <si>
    <t>Территориальная избирательная комиссия Буденновского района</t>
  </si>
  <si>
    <t>Территориальная избирательная комиссия Георгиевского района</t>
  </si>
  <si>
    <t>Территориальная избирательная комиссия Грачевского района</t>
  </si>
  <si>
    <t>Территориальная избирательная комиссия города Ессентуки</t>
  </si>
  <si>
    <t>Территориальная избирательная комиссия города Железноводска</t>
  </si>
  <si>
    <t>Территориальная избирательная комиссия Изобильненского района</t>
  </si>
  <si>
    <t>Территориальная избирательная комиссия Ипатовского района</t>
  </si>
  <si>
    <t>Территориальная избирательная комиссия Кировского района</t>
  </si>
  <si>
    <t>Территориальная избирательная комиссия Кочубеевского района</t>
  </si>
  <si>
    <t>Территориальная избирательная комиссия города Кисловодска</t>
  </si>
  <si>
    <t>Территориальная избирательная комиссия Красногвардейского района</t>
  </si>
  <si>
    <t>Территориальная избирательная комиссия Курского района</t>
  </si>
  <si>
    <t>Территориальная избирательная комиссия Левокумского района</t>
  </si>
  <si>
    <t>Территориальная избирательная комиссия города Лермонтова</t>
  </si>
  <si>
    <t>Территориальная избирательная комиссия Минераловодского района</t>
  </si>
  <si>
    <t>Территориальная избирательная комиссия города Невинномысска</t>
  </si>
  <si>
    <t>Территориальная избирательная комиссия Нефтекумского района</t>
  </si>
  <si>
    <t>Территориальная избирательная комиссия Новоалександровского района</t>
  </si>
  <si>
    <t>Территориальная избирательная комиссия Новоселицкого района</t>
  </si>
  <si>
    <t>Территориальная избирательная комиссия Петровского района</t>
  </si>
  <si>
    <t>Территориальная избирательная комиссия Предгорного района</t>
  </si>
  <si>
    <t>Территориальная избирательная комиссия города Пятигорска</t>
  </si>
  <si>
    <t>Территориальная избирательная комиссия Советского района</t>
  </si>
  <si>
    <t>Территориальная избирательная комиссия Ленинского района города Ставрополя</t>
  </si>
  <si>
    <t>Территориальная избирательная комиссия Октябрьского района города Ставрополя</t>
  </si>
  <si>
    <t>Территориальная избирательная комиссия Промышленного района города Ставрополя</t>
  </si>
  <si>
    <t>Территориальная избирательная комиссия Степновского района</t>
  </si>
  <si>
    <t>Территориальная избирательная комиссия Турновского района</t>
  </si>
  <si>
    <t>Территориальная избирательная комиссия Туркменского района</t>
  </si>
  <si>
    <t>Территориальная избирательная комиссия Шпаковского района</t>
  </si>
  <si>
    <t>Территориальная избирательная комиссия города Георгиевска</t>
  </si>
  <si>
    <t>С.П. Тарасов</t>
  </si>
  <si>
    <t>Н.И. Зубенко</t>
  </si>
  <si>
    <t>3 декабря 2021 г.</t>
  </si>
  <si>
    <t>Приложение
к постановлению избирательной                                                     комиссии Ставропольского края                                                              от 03.12.2021 № 205/1761-6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</si>
</sst>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0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Arial Cyr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sz val="10"/>
      <name val="Arial"/>
      <family val="2"/>
      <charset val="204"/>
    </font>
    <font>
      <sz val="14"/>
      <name val="Arial Cyr"/>
      <charset val="204"/>
    </font>
    <font>
      <sz val="13.5"/>
      <name val="Times New Roman"/>
      <family val="1"/>
      <charset val="204"/>
    </font>
    <font>
      <sz val="13.5"/>
      <color theme="1"/>
      <name val="Times New Roman"/>
      <family val="1"/>
      <charset val="204"/>
    </font>
    <font>
      <b/>
      <sz val="13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45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top" wrapText="1" indent="4"/>
    </xf>
    <xf numFmtId="0" fontId="1" fillId="0" borderId="0" xfId="0" applyFont="1" applyBorder="1" applyAlignment="1">
      <alignment horizontal="left" vertical="top" wrapText="1" indent="3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right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vertical="top" wrapText="1" indent="3"/>
    </xf>
    <xf numFmtId="0" fontId="12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6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 indent="4"/>
    </xf>
    <xf numFmtId="0" fontId="11" fillId="0" borderId="11" xfId="0" applyFont="1" applyBorder="1" applyAlignment="1">
      <alignment horizont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 wrapText="1"/>
    </xf>
    <xf numFmtId="164" fontId="17" fillId="0" borderId="11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center" wrapText="1"/>
    </xf>
    <xf numFmtId="49" fontId="17" fillId="0" borderId="3" xfId="0" applyNumberFormat="1" applyFont="1" applyBorder="1" applyAlignment="1">
      <alignment horizontal="center" vertical="top" wrapText="1"/>
    </xf>
    <xf numFmtId="49" fontId="17" fillId="0" borderId="8" xfId="0" applyNumberFormat="1" applyFont="1" applyBorder="1" applyAlignment="1">
      <alignment horizontal="center" vertical="top" wrapText="1"/>
    </xf>
    <xf numFmtId="0" fontId="17" fillId="0" borderId="10" xfId="0" applyFont="1" applyBorder="1" applyAlignment="1">
      <alignment horizontal="left" wrapText="1" indent="3"/>
    </xf>
    <xf numFmtId="0" fontId="19" fillId="0" borderId="10" xfId="0" applyFont="1" applyBorder="1" applyAlignment="1">
      <alignment horizontal="right" vertical="center" wrapText="1" indent="4"/>
    </xf>
    <xf numFmtId="49" fontId="17" fillId="0" borderId="11" xfId="0" applyNumberFormat="1" applyFont="1" applyBorder="1" applyAlignment="1">
      <alignment horizontal="center" vertical="top" wrapText="1"/>
    </xf>
    <xf numFmtId="49" fontId="17" fillId="0" borderId="0" xfId="0" applyNumberFormat="1" applyFont="1" applyBorder="1" applyAlignment="1">
      <alignment horizontal="center" wrapText="1"/>
    </xf>
    <xf numFmtId="0" fontId="17" fillId="0" borderId="0" xfId="0" applyFont="1" applyBorder="1" applyAlignment="1">
      <alignment wrapText="1"/>
    </xf>
    <xf numFmtId="0" fontId="19" fillId="0" borderId="13" xfId="0" applyFont="1" applyBorder="1" applyAlignment="1">
      <alignment horizontal="right" vertical="center" wrapText="1" indent="3"/>
    </xf>
    <xf numFmtId="0" fontId="16" fillId="0" borderId="0" xfId="0" applyFont="1" applyBorder="1"/>
    <xf numFmtId="0" fontId="1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0" fontId="17" fillId="0" borderId="3" xfId="0" applyFont="1" applyBorder="1" applyAlignment="1">
      <alignment horizontal="right" vertical="top" wrapText="1"/>
    </xf>
    <xf numFmtId="0" fontId="17" fillId="0" borderId="6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 indent="1"/>
    </xf>
    <xf numFmtId="4" fontId="17" fillId="0" borderId="8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9" xfId="0" applyFont="1" applyBorder="1" applyAlignment="1">
      <alignment horizontal="right" wrapText="1"/>
    </xf>
    <xf numFmtId="4" fontId="17" fillId="0" borderId="9" xfId="0" applyNumberFormat="1" applyFont="1" applyBorder="1" applyAlignment="1">
      <alignment horizontal="right" wrapText="1"/>
    </xf>
    <xf numFmtId="4" fontId="17" fillId="0" borderId="7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 indent="5"/>
    </xf>
    <xf numFmtId="0" fontId="17" fillId="0" borderId="3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3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17" fillId="0" borderId="10" xfId="0" applyFont="1" applyBorder="1" applyAlignment="1">
      <alignment horizontal="left" wrapText="1" indent="1"/>
    </xf>
    <xf numFmtId="164" fontId="17" fillId="0" borderId="2" xfId="0" applyNumberFormat="1" applyFont="1" applyBorder="1" applyAlignment="1">
      <alignment horizontal="right" wrapText="1"/>
    </xf>
    <xf numFmtId="164" fontId="17" fillId="0" borderId="7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4" fontId="17" fillId="0" borderId="2" xfId="0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left" vertical="top" wrapText="1"/>
    </xf>
    <xf numFmtId="4" fontId="17" fillId="0" borderId="11" xfId="0" applyNumberFormat="1" applyFont="1" applyBorder="1" applyAlignment="1">
      <alignment horizontal="right" wrapText="1"/>
    </xf>
    <xf numFmtId="4" fontId="17" fillId="0" borderId="10" xfId="0" applyNumberFormat="1" applyFont="1" applyBorder="1" applyAlignment="1">
      <alignment horizontal="right" wrapText="1"/>
    </xf>
    <xf numFmtId="4" fontId="17" fillId="0" borderId="12" xfId="0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right" wrapText="1"/>
    </xf>
    <xf numFmtId="0" fontId="17" fillId="0" borderId="12" xfId="0" applyFont="1" applyBorder="1" applyAlignment="1">
      <alignment horizontal="right" wrapText="1"/>
    </xf>
    <xf numFmtId="4" fontId="17" fillId="2" borderId="11" xfId="1" applyNumberFormat="1" applyFont="1" applyFill="1" applyBorder="1" applyAlignment="1">
      <alignment horizontal="center"/>
    </xf>
    <xf numFmtId="4" fontId="17" fillId="2" borderId="10" xfId="1" applyNumberFormat="1" applyFont="1" applyFill="1" applyBorder="1" applyAlignment="1">
      <alignment horizontal="center"/>
    </xf>
    <xf numFmtId="4" fontId="17" fillId="2" borderId="12" xfId="1" applyNumberFormat="1" applyFont="1" applyFill="1" applyBorder="1" applyAlignment="1">
      <alignment horizontal="center"/>
    </xf>
    <xf numFmtId="49" fontId="17" fillId="0" borderId="11" xfId="0" applyNumberFormat="1" applyFont="1" applyBorder="1" applyAlignment="1">
      <alignment horizontal="left" wrapText="1"/>
    </xf>
    <xf numFmtId="49" fontId="17" fillId="0" borderId="10" xfId="0" applyNumberFormat="1" applyFont="1" applyBorder="1" applyAlignment="1">
      <alignment horizontal="left" wrapText="1"/>
    </xf>
    <xf numFmtId="49" fontId="17" fillId="0" borderId="12" xfId="0" applyNumberFormat="1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4" fontId="18" fillId="0" borderId="11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4" fontId="18" fillId="0" borderId="12" xfId="0" applyNumberFormat="1" applyFont="1" applyBorder="1" applyAlignment="1">
      <alignment horizontal="center"/>
    </xf>
    <xf numFmtId="0" fontId="19" fillId="0" borderId="13" xfId="0" applyFont="1" applyBorder="1" applyAlignment="1">
      <alignment horizontal="right" vertical="center" wrapText="1" indent="2"/>
    </xf>
    <xf numFmtId="4" fontId="17" fillId="0" borderId="11" xfId="0" applyNumberFormat="1" applyFont="1" applyBorder="1" applyAlignment="1">
      <alignment horizontal="center" wrapText="1"/>
    </xf>
    <xf numFmtId="4" fontId="17" fillId="0" borderId="10" xfId="0" applyNumberFormat="1" applyFont="1" applyBorder="1" applyAlignment="1">
      <alignment horizontal="center" wrapText="1"/>
    </xf>
    <xf numFmtId="4" fontId="17" fillId="0" borderId="12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164" fontId="17" fillId="0" borderId="11" xfId="0" applyNumberFormat="1" applyFont="1" applyBorder="1" applyAlignment="1">
      <alignment horizontal="center" wrapText="1"/>
    </xf>
    <xf numFmtId="164" fontId="17" fillId="0" borderId="10" xfId="0" applyNumberFormat="1" applyFont="1" applyBorder="1" applyAlignment="1">
      <alignment horizontal="center" wrapText="1"/>
    </xf>
    <xf numFmtId="164" fontId="17" fillId="0" borderId="12" xfId="0" applyNumberFormat="1" applyFont="1" applyBorder="1" applyAlignment="1">
      <alignment horizontal="center" wrapText="1"/>
    </xf>
    <xf numFmtId="164" fontId="17" fillId="0" borderId="11" xfId="0" applyNumberFormat="1" applyFont="1" applyBorder="1" applyAlignment="1">
      <alignment horizontal="right" wrapText="1"/>
    </xf>
    <xf numFmtId="164" fontId="17" fillId="0" borderId="10" xfId="0" applyNumberFormat="1" applyFont="1" applyBorder="1" applyAlignment="1">
      <alignment horizontal="right" wrapText="1"/>
    </xf>
    <xf numFmtId="164" fontId="17" fillId="0" borderId="12" xfId="0" applyNumberFormat="1" applyFont="1" applyBorder="1" applyAlignment="1">
      <alignment horizontal="right" wrapText="1"/>
    </xf>
    <xf numFmtId="0" fontId="17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right" wrapText="1" indent="2"/>
    </xf>
    <xf numFmtId="0" fontId="19" fillId="0" borderId="14" xfId="0" applyFont="1" applyBorder="1" applyAlignment="1">
      <alignment horizontal="right" wrapText="1" indent="2"/>
    </xf>
    <xf numFmtId="0" fontId="6" fillId="0" borderId="0" xfId="0" applyFont="1" applyAlignment="1">
      <alignment wrapText="1"/>
    </xf>
    <xf numFmtId="0" fontId="6" fillId="0" borderId="1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C28"/>
  <sheetViews>
    <sheetView zoomScaleNormal="100" zoomScalePageLayoutView="110" workbookViewId="0">
      <selection activeCell="AA5" sqref="AA5"/>
    </sheetView>
  </sheetViews>
  <sheetFormatPr defaultRowHeight="12.75"/>
  <cols>
    <col min="1" max="7" width="4.7109375" style="1" customWidth="1"/>
    <col min="8" max="13" width="4.28515625" style="1" customWidth="1"/>
    <col min="14" max="14" width="5.85546875" style="1" customWidth="1"/>
    <col min="15" max="15" width="7.42578125" style="1" customWidth="1"/>
    <col min="16" max="16" width="4.28515625" style="1" customWidth="1"/>
    <col min="17" max="17" width="6.85546875" style="1" customWidth="1"/>
    <col min="18" max="22" width="4.28515625" style="1" customWidth="1"/>
    <col min="23" max="23" width="5.140625" style="1" customWidth="1"/>
    <col min="24" max="24" width="6.85546875" style="1" customWidth="1"/>
    <col min="25" max="25" width="6" style="1" customWidth="1"/>
    <col min="26" max="26" width="5.7109375" style="1" customWidth="1"/>
    <col min="27" max="16384" width="9.140625" style="1"/>
  </cols>
  <sheetData>
    <row r="1" spans="1:29" ht="62.25" customHeight="1"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P1" s="49"/>
      <c r="Q1" s="49"/>
      <c r="R1" s="49"/>
      <c r="S1" s="49"/>
      <c r="T1" s="67" t="s">
        <v>90</v>
      </c>
      <c r="U1" s="67"/>
      <c r="V1" s="67"/>
      <c r="W1" s="67"/>
      <c r="X1" s="67"/>
      <c r="Y1" s="67"/>
      <c r="Z1" s="67"/>
    </row>
    <row r="4" spans="1:29" ht="12.75" customHeight="1"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9" ht="12.75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9" ht="39.75" customHeight="1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9" ht="15">
      <c r="U7" s="4"/>
      <c r="V7" s="4"/>
      <c r="W7" s="5"/>
      <c r="X7" s="5"/>
      <c r="Y7" s="69"/>
      <c r="Z7" s="69"/>
    </row>
    <row r="8" spans="1:29" ht="87" customHeight="1">
      <c r="A8" s="6"/>
      <c r="B8" s="6"/>
      <c r="C8" s="6"/>
      <c r="D8" s="70" t="s">
        <v>0</v>
      </c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6"/>
      <c r="AC8" s="1" t="s">
        <v>1</v>
      </c>
    </row>
    <row r="9" spans="1:29" ht="23.2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9" s="7" customFormat="1" ht="19.5" customHeight="1">
      <c r="A10" s="8"/>
      <c r="B10" s="71" t="s">
        <v>50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spans="1:29" s="2" customFormat="1" ht="35.25" customHeight="1">
      <c r="D11" s="67" t="s">
        <v>2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</row>
    <row r="12" spans="1:29" s="2" customFormat="1" ht="12"/>
    <row r="13" spans="1:29" s="7" customFormat="1" ht="33.75" customHeight="1">
      <c r="A13" s="9"/>
      <c r="B13" s="9"/>
      <c r="C13" s="9"/>
      <c r="D13" s="9"/>
      <c r="E13" s="9"/>
      <c r="F13" s="9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9" s="7" customFormat="1" ht="23.25" customHeight="1">
      <c r="A14" s="9"/>
      <c r="B14" s="9"/>
      <c r="C14" s="9"/>
      <c r="D14" s="9"/>
      <c r="E14" s="9"/>
      <c r="F14" s="9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9" s="11" customFormat="1" ht="23.25" customHeight="1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10"/>
      <c r="S15" s="10"/>
      <c r="T15" s="10"/>
      <c r="U15" s="10"/>
      <c r="V15" s="10"/>
      <c r="W15" s="10"/>
      <c r="X15" s="10"/>
      <c r="Y15" s="10"/>
    </row>
    <row r="16" spans="1:29" s="7" customFormat="1" ht="23.25" customHeight="1">
      <c r="A16" s="9"/>
      <c r="B16" s="9"/>
      <c r="C16" s="9"/>
      <c r="D16" s="9"/>
      <c r="E16" s="9"/>
      <c r="F16" s="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7" customFormat="1" ht="23.25" customHeight="1">
      <c r="A17" s="9"/>
      <c r="B17" s="9"/>
      <c r="C17" s="9"/>
      <c r="D17" s="9"/>
      <c r="E17" s="9"/>
      <c r="F17" s="9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7" customFormat="1" ht="29.25" customHeight="1">
      <c r="A18" s="9"/>
      <c r="B18" s="9"/>
      <c r="C18" s="9"/>
      <c r="D18" s="9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7" customFormat="1" ht="40.5" customHeight="1">
      <c r="A19" s="9"/>
      <c r="B19" s="9"/>
      <c r="C19" s="9"/>
      <c r="D19" s="9"/>
      <c r="E19" s="9"/>
      <c r="F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7" customFormat="1" ht="31.5" customHeight="1">
      <c r="A20" s="9"/>
      <c r="B20" s="9"/>
      <c r="C20" s="9"/>
      <c r="D20" s="9"/>
      <c r="E20" s="9"/>
      <c r="F20" s="9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7" customFormat="1" ht="23.25" customHeight="1">
      <c r="A21" s="12"/>
      <c r="B21" s="12"/>
      <c r="C21" s="12"/>
      <c r="D21" s="12"/>
      <c r="E21" s="12"/>
      <c r="F21" s="12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7" customFormat="1" ht="23.25" customHeight="1">
      <c r="A22" s="9"/>
      <c r="B22" s="9"/>
      <c r="C22" s="9"/>
      <c r="D22" s="9"/>
      <c r="E22" s="9"/>
      <c r="F22" s="9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7" customFormat="1" ht="23.25" customHeight="1">
      <c r="A23" s="9"/>
      <c r="B23" s="9"/>
      <c r="C23" s="9"/>
      <c r="D23" s="9"/>
      <c r="E23" s="9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7" customFormat="1" ht="23.25" customHeight="1">
      <c r="A24" s="9"/>
      <c r="B24" s="9"/>
      <c r="C24" s="9"/>
      <c r="D24" s="9"/>
      <c r="E24" s="9"/>
      <c r="F24" s="9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2.75" customHeight="1">
      <c r="B25" s="13"/>
      <c r="C25" s="13"/>
      <c r="D25" s="13"/>
      <c r="E25" s="13"/>
      <c r="F25" s="13"/>
    </row>
    <row r="26" spans="1:25" ht="16.5" customHeight="1">
      <c r="B26" s="14"/>
      <c r="C26" s="14"/>
      <c r="D26" s="14"/>
      <c r="E26" s="14"/>
      <c r="F26" s="14"/>
    </row>
    <row r="27" spans="1:25" ht="42.75" customHeight="1">
      <c r="B27" s="15"/>
      <c r="C27" s="15"/>
      <c r="D27" s="15"/>
      <c r="E27" s="15"/>
      <c r="F27" s="15"/>
    </row>
    <row r="28" spans="1:25" ht="22.5" customHeight="1">
      <c r="E28" s="16"/>
      <c r="F28" s="16"/>
    </row>
  </sheetData>
  <mergeCells count="6">
    <mergeCell ref="T1:Z1"/>
    <mergeCell ref="A15:Q15"/>
    <mergeCell ref="Y7:Z7"/>
    <mergeCell ref="D8:X8"/>
    <mergeCell ref="B10:Z10"/>
    <mergeCell ref="D11:X11"/>
  </mergeCells>
  <pageMargins left="0.59055118110236227" right="0.59055118110236227" top="0.78740157480314965" bottom="0.59055118110236227" header="0.51181102362204722" footer="0.31496062992125984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R19"/>
  <sheetViews>
    <sheetView topLeftCell="A4" zoomScaleNormal="100" workbookViewId="0">
      <selection activeCell="R11" sqref="R11"/>
    </sheetView>
  </sheetViews>
  <sheetFormatPr defaultRowHeight="12.75"/>
  <cols>
    <col min="1" max="1" width="4.5703125" style="17" customWidth="1"/>
    <col min="2" max="2" width="6.42578125" style="18" customWidth="1"/>
    <col min="3" max="3" width="5.42578125" style="18" customWidth="1"/>
    <col min="4" max="4" width="6.42578125" style="18" customWidth="1"/>
    <col min="5" max="5" width="6" style="18" customWidth="1"/>
    <col min="6" max="6" width="43.42578125" style="18" customWidth="1"/>
    <col min="7" max="7" width="7.85546875" style="18" customWidth="1"/>
    <col min="8" max="8" width="4.140625" style="18" customWidth="1"/>
    <col min="9" max="9" width="5.42578125" style="18" customWidth="1"/>
    <col min="10" max="10" width="8.42578125" style="18" customWidth="1"/>
    <col min="11" max="11" width="12.7109375" style="18" customWidth="1"/>
    <col min="12" max="12" width="11.140625" style="18" customWidth="1"/>
    <col min="13" max="13" width="10.85546875" style="18" customWidth="1"/>
    <col min="14" max="14" width="7.28515625" style="18" customWidth="1"/>
    <col min="15" max="15" width="12.42578125" style="18" customWidth="1"/>
    <col min="16" max="16" width="10.5703125" style="18" customWidth="1"/>
    <col min="17" max="17" width="9.140625" style="18"/>
    <col min="18" max="18" width="9.140625" style="7"/>
    <col min="19" max="16384" width="9.140625" style="18"/>
  </cols>
  <sheetData>
    <row r="1" spans="1:18">
      <c r="N1" s="19"/>
    </row>
    <row r="2" spans="1:18" s="20" customFormat="1" ht="74.25" customHeight="1">
      <c r="A2" s="72" t="s">
        <v>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R2" s="21"/>
    </row>
    <row r="3" spans="1:18" s="22" customFormat="1" ht="17.25">
      <c r="A3" s="73" t="s">
        <v>4</v>
      </c>
      <c r="B3" s="73"/>
      <c r="C3" s="73"/>
      <c r="D3" s="73"/>
      <c r="E3" s="73"/>
      <c r="F3" s="73"/>
      <c r="G3" s="73" t="s">
        <v>5</v>
      </c>
      <c r="H3" s="73"/>
      <c r="I3" s="73"/>
      <c r="J3" s="73" t="s">
        <v>6</v>
      </c>
      <c r="K3" s="73"/>
      <c r="L3" s="73"/>
      <c r="M3" s="73"/>
      <c r="N3" s="73"/>
      <c r="O3" s="73"/>
      <c r="P3" s="73"/>
      <c r="R3" s="23"/>
    </row>
    <row r="4" spans="1:18" s="22" customFormat="1" ht="110.25" customHeight="1">
      <c r="A4" s="73"/>
      <c r="B4" s="73"/>
      <c r="C4" s="73"/>
      <c r="D4" s="73"/>
      <c r="E4" s="73"/>
      <c r="F4" s="73"/>
      <c r="G4" s="73"/>
      <c r="H4" s="73"/>
      <c r="I4" s="73"/>
      <c r="J4" s="73" t="s">
        <v>7</v>
      </c>
      <c r="K4" s="73"/>
      <c r="L4" s="73" t="s">
        <v>8</v>
      </c>
      <c r="M4" s="73"/>
      <c r="N4" s="73"/>
      <c r="O4" s="73" t="s">
        <v>9</v>
      </c>
      <c r="P4" s="73"/>
      <c r="R4" s="23"/>
    </row>
    <row r="5" spans="1:18" s="24" customFormat="1">
      <c r="A5" s="81">
        <v>1</v>
      </c>
      <c r="B5" s="81"/>
      <c r="C5" s="81"/>
      <c r="D5" s="81"/>
      <c r="E5" s="81"/>
      <c r="F5" s="81"/>
      <c r="G5" s="81">
        <v>2</v>
      </c>
      <c r="H5" s="81"/>
      <c r="I5" s="81"/>
      <c r="J5" s="81">
        <v>3</v>
      </c>
      <c r="K5" s="81"/>
      <c r="L5" s="81">
        <v>4</v>
      </c>
      <c r="M5" s="81"/>
      <c r="N5" s="81"/>
      <c r="O5" s="81">
        <v>5</v>
      </c>
      <c r="P5" s="81"/>
      <c r="R5" s="8"/>
    </row>
    <row r="6" spans="1:18" s="25" customFormat="1" ht="89.25" customHeight="1">
      <c r="A6" s="58" t="s">
        <v>10</v>
      </c>
      <c r="B6" s="74" t="s">
        <v>11</v>
      </c>
      <c r="C6" s="74"/>
      <c r="D6" s="74"/>
      <c r="E6" s="74"/>
      <c r="F6" s="74"/>
      <c r="G6" s="75"/>
      <c r="H6" s="75"/>
      <c r="I6" s="76"/>
      <c r="J6" s="77"/>
      <c r="K6" s="78"/>
      <c r="L6" s="77"/>
      <c r="M6" s="77"/>
      <c r="N6" s="77"/>
      <c r="O6" s="79"/>
      <c r="P6" s="80"/>
    </row>
    <row r="7" spans="1:18" s="26" customFormat="1" ht="12.75" customHeight="1">
      <c r="A7" s="58"/>
      <c r="B7" s="88" t="s">
        <v>12</v>
      </c>
      <c r="C7" s="88"/>
      <c r="D7" s="88"/>
      <c r="E7" s="88"/>
      <c r="F7" s="88"/>
      <c r="G7" s="89"/>
      <c r="H7" s="90"/>
      <c r="I7" s="90"/>
      <c r="J7" s="91"/>
      <c r="K7" s="92"/>
      <c r="L7" s="91"/>
      <c r="M7" s="92"/>
      <c r="N7" s="93"/>
      <c r="O7" s="91"/>
      <c r="P7" s="93"/>
    </row>
    <row r="8" spans="1:18" s="26" customFormat="1" ht="56.25" customHeight="1">
      <c r="A8" s="58"/>
      <c r="B8" s="82" t="s">
        <v>13</v>
      </c>
      <c r="C8" s="82"/>
      <c r="D8" s="82"/>
      <c r="E8" s="82"/>
      <c r="F8" s="82"/>
      <c r="G8" s="83">
        <f>J8+L8+O8</f>
        <v>145329.32999999999</v>
      </c>
      <c r="H8" s="84"/>
      <c r="I8" s="85"/>
      <c r="J8" s="83">
        <v>15281.12</v>
      </c>
      <c r="K8" s="86"/>
      <c r="L8" s="87">
        <v>19490.62</v>
      </c>
      <c r="M8" s="87"/>
      <c r="N8" s="87"/>
      <c r="O8" s="83">
        <v>110557.59</v>
      </c>
      <c r="P8" s="86"/>
    </row>
    <row r="9" spans="1:18" s="26" customFormat="1" ht="34.5" customHeight="1">
      <c r="A9" s="58"/>
      <c r="B9" s="94" t="s">
        <v>14</v>
      </c>
      <c r="C9" s="94"/>
      <c r="D9" s="94"/>
      <c r="E9" s="94"/>
      <c r="F9" s="94"/>
      <c r="G9" s="95">
        <f>J9+L9+O9</f>
        <v>3859.2950000000001</v>
      </c>
      <c r="H9" s="97"/>
      <c r="I9" s="97"/>
      <c r="J9" s="98">
        <v>3859.2950000000001</v>
      </c>
      <c r="K9" s="98"/>
      <c r="L9" s="95">
        <v>0</v>
      </c>
      <c r="M9" s="95"/>
      <c r="N9" s="95"/>
      <c r="O9" s="96">
        <v>0</v>
      </c>
      <c r="P9" s="96"/>
    </row>
    <row r="10" spans="1:18" s="26" customFormat="1" ht="33" customHeight="1">
      <c r="A10" s="58"/>
      <c r="B10" s="94" t="s">
        <v>15</v>
      </c>
      <c r="C10" s="94"/>
      <c r="D10" s="94"/>
      <c r="E10" s="94"/>
      <c r="F10" s="94"/>
      <c r="G10" s="95">
        <v>0</v>
      </c>
      <c r="H10" s="95"/>
      <c r="I10" s="95"/>
      <c r="J10" s="95">
        <v>0</v>
      </c>
      <c r="K10" s="95"/>
      <c r="L10" s="95">
        <v>0</v>
      </c>
      <c r="M10" s="95"/>
      <c r="N10" s="95"/>
      <c r="O10" s="96">
        <v>0</v>
      </c>
      <c r="P10" s="96"/>
    </row>
    <row r="11" spans="1:18" s="26" customFormat="1" ht="18.75" customHeight="1">
      <c r="A11" s="58"/>
      <c r="B11" s="94" t="s">
        <v>16</v>
      </c>
      <c r="C11" s="94"/>
      <c r="D11" s="94"/>
      <c r="E11" s="94"/>
      <c r="F11" s="94"/>
      <c r="G11" s="95">
        <v>0</v>
      </c>
      <c r="H11" s="95"/>
      <c r="I11" s="95"/>
      <c r="J11" s="95">
        <v>0</v>
      </c>
      <c r="K11" s="95"/>
      <c r="L11" s="95">
        <v>0</v>
      </c>
      <c r="M11" s="95"/>
      <c r="N11" s="95"/>
      <c r="O11" s="96">
        <v>0</v>
      </c>
      <c r="P11" s="96"/>
    </row>
    <row r="12" spans="1:18" s="26" customFormat="1" ht="18.75" customHeight="1">
      <c r="A12" s="58"/>
      <c r="B12" s="94" t="s">
        <v>17</v>
      </c>
      <c r="C12" s="94"/>
      <c r="D12" s="94"/>
      <c r="E12" s="94"/>
      <c r="F12" s="94"/>
      <c r="G12" s="95">
        <v>0</v>
      </c>
      <c r="H12" s="95"/>
      <c r="I12" s="95"/>
      <c r="J12" s="95">
        <v>0</v>
      </c>
      <c r="K12" s="95"/>
      <c r="L12" s="95">
        <v>0</v>
      </c>
      <c r="M12" s="95"/>
      <c r="N12" s="95"/>
      <c r="O12" s="96">
        <v>0</v>
      </c>
      <c r="P12" s="96"/>
    </row>
    <row r="13" spans="1:18" s="26" customFormat="1" ht="18.75" customHeight="1">
      <c r="A13" s="58"/>
      <c r="B13" s="94" t="s">
        <v>18</v>
      </c>
      <c r="C13" s="94"/>
      <c r="D13" s="94"/>
      <c r="E13" s="94"/>
      <c r="F13" s="94"/>
      <c r="G13" s="95">
        <f>J13+L13+O13</f>
        <v>36.15</v>
      </c>
      <c r="H13" s="97"/>
      <c r="I13" s="97"/>
      <c r="J13" s="97">
        <v>36.15</v>
      </c>
      <c r="K13" s="97"/>
      <c r="L13" s="95">
        <v>0</v>
      </c>
      <c r="M13" s="95"/>
      <c r="N13" s="95"/>
      <c r="O13" s="96">
        <v>0</v>
      </c>
      <c r="P13" s="96"/>
    </row>
    <row r="14" spans="1:18" s="26" customFormat="1" ht="18.75" customHeight="1">
      <c r="A14" s="58"/>
      <c r="B14" s="94" t="s">
        <v>19</v>
      </c>
      <c r="C14" s="94"/>
      <c r="D14" s="94"/>
      <c r="E14" s="94"/>
      <c r="F14" s="94"/>
      <c r="G14" s="95">
        <f>J14+L14+O14</f>
        <v>9.1999999999999993</v>
      </c>
      <c r="H14" s="97"/>
      <c r="I14" s="97"/>
      <c r="J14" s="98">
        <v>9.1999999999999993</v>
      </c>
      <c r="K14" s="98"/>
      <c r="L14" s="95">
        <v>0</v>
      </c>
      <c r="M14" s="95"/>
      <c r="N14" s="95"/>
      <c r="O14" s="96">
        <v>0</v>
      </c>
      <c r="P14" s="96"/>
    </row>
    <row r="15" spans="1:18" s="26" customFormat="1" ht="30.75" customHeight="1">
      <c r="A15" s="58"/>
      <c r="B15" s="94" t="s">
        <v>20</v>
      </c>
      <c r="C15" s="94"/>
      <c r="D15" s="94"/>
      <c r="E15" s="94"/>
      <c r="F15" s="94"/>
      <c r="G15" s="95">
        <f>J15+L15+O15</f>
        <v>34.229999999999997</v>
      </c>
      <c r="H15" s="97"/>
      <c r="I15" s="97"/>
      <c r="J15" s="97">
        <v>34.229999999999997</v>
      </c>
      <c r="K15" s="97"/>
      <c r="L15" s="95">
        <v>0</v>
      </c>
      <c r="M15" s="95"/>
      <c r="N15" s="95"/>
      <c r="O15" s="96">
        <v>0</v>
      </c>
      <c r="P15" s="96"/>
    </row>
    <row r="16" spans="1:18" s="26" customFormat="1" ht="18.75" customHeight="1">
      <c r="A16" s="58"/>
      <c r="B16" s="94" t="s">
        <v>21</v>
      </c>
      <c r="C16" s="94"/>
      <c r="D16" s="94"/>
      <c r="E16" s="94"/>
      <c r="F16" s="94"/>
      <c r="G16" s="95">
        <f>J16+L16+O16</f>
        <v>2624.55</v>
      </c>
      <c r="H16" s="97"/>
      <c r="I16" s="97"/>
      <c r="J16" s="95">
        <v>0</v>
      </c>
      <c r="K16" s="95"/>
      <c r="L16" s="95">
        <v>0</v>
      </c>
      <c r="M16" s="95"/>
      <c r="N16" s="95"/>
      <c r="O16" s="96">
        <v>2624.55</v>
      </c>
      <c r="P16" s="96"/>
    </row>
    <row r="17" spans="1:18" s="26" customFormat="1" ht="24" customHeight="1">
      <c r="A17" s="59"/>
      <c r="B17" s="60"/>
      <c r="C17" s="60"/>
      <c r="D17" s="60"/>
      <c r="E17" s="60"/>
      <c r="F17" s="61" t="s">
        <v>22</v>
      </c>
      <c r="G17" s="100">
        <f>SUM(G8:I16)</f>
        <v>151892.755</v>
      </c>
      <c r="H17" s="103"/>
      <c r="I17" s="104"/>
      <c r="J17" s="98">
        <f>SUM(J8:K16)</f>
        <v>19219.995000000003</v>
      </c>
      <c r="K17" s="97"/>
      <c r="L17" s="98">
        <f>SUM(L8:N16)</f>
        <v>19490.62</v>
      </c>
      <c r="M17" s="97"/>
      <c r="N17" s="97"/>
      <c r="O17" s="100">
        <f>SUM(O8:P16)</f>
        <v>113182.14</v>
      </c>
      <c r="P17" s="104"/>
    </row>
    <row r="18" spans="1:18" s="27" customFormat="1" ht="52.5" customHeight="1">
      <c r="A18" s="62" t="s">
        <v>23</v>
      </c>
      <c r="B18" s="99" t="s">
        <v>24</v>
      </c>
      <c r="C18" s="99"/>
      <c r="D18" s="99"/>
      <c r="E18" s="99"/>
      <c r="F18" s="99"/>
      <c r="G18" s="100">
        <f>J18+L18+O18</f>
        <v>33419.509999999995</v>
      </c>
      <c r="H18" s="101"/>
      <c r="I18" s="102"/>
      <c r="J18" s="95">
        <v>0</v>
      </c>
      <c r="K18" s="95"/>
      <c r="L18" s="98">
        <v>5077.08</v>
      </c>
      <c r="M18" s="98"/>
      <c r="N18" s="98"/>
      <c r="O18" s="98">
        <f>28340.51+1.92</f>
        <v>28342.429999999997</v>
      </c>
      <c r="P18" s="98"/>
      <c r="R18" s="25"/>
    </row>
    <row r="19" spans="1:18" s="28" customFormat="1" ht="25.5" customHeight="1">
      <c r="A19" s="63"/>
      <c r="B19" s="64"/>
      <c r="C19" s="64"/>
      <c r="D19" s="64"/>
      <c r="E19" s="64"/>
      <c r="F19" s="65" t="s">
        <v>25</v>
      </c>
      <c r="G19" s="100">
        <f>G18+G17</f>
        <v>185312.26500000001</v>
      </c>
      <c r="H19" s="103"/>
      <c r="I19" s="104"/>
      <c r="J19" s="98">
        <f>J17+J18</f>
        <v>19219.995000000003</v>
      </c>
      <c r="K19" s="97"/>
      <c r="L19" s="98">
        <f>L17+L18</f>
        <v>24567.699999999997</v>
      </c>
      <c r="M19" s="97"/>
      <c r="N19" s="97"/>
      <c r="O19" s="98">
        <f>O17+O18</f>
        <v>141524.57</v>
      </c>
      <c r="P19" s="97"/>
      <c r="R19" s="26"/>
    </row>
  </sheetData>
  <mergeCells count="80">
    <mergeCell ref="G19:I19"/>
    <mergeCell ref="J19:K19"/>
    <mergeCell ref="L19:N19"/>
    <mergeCell ref="O19:P19"/>
    <mergeCell ref="G17:I17"/>
    <mergeCell ref="J17:K17"/>
    <mergeCell ref="L17:N17"/>
    <mergeCell ref="O17:P17"/>
    <mergeCell ref="B18:F18"/>
    <mergeCell ref="G18:I18"/>
    <mergeCell ref="J18:K18"/>
    <mergeCell ref="L18:N18"/>
    <mergeCell ref="O18:P18"/>
    <mergeCell ref="B15:F15"/>
    <mergeCell ref="G15:I15"/>
    <mergeCell ref="J15:K15"/>
    <mergeCell ref="L15:N15"/>
    <mergeCell ref="O15:P15"/>
    <mergeCell ref="B16:F16"/>
    <mergeCell ref="G16:I16"/>
    <mergeCell ref="J16:K16"/>
    <mergeCell ref="L16:N16"/>
    <mergeCell ref="O16:P16"/>
    <mergeCell ref="B13:F13"/>
    <mergeCell ref="G13:I13"/>
    <mergeCell ref="J13:K13"/>
    <mergeCell ref="L13:N13"/>
    <mergeCell ref="O13:P13"/>
    <mergeCell ref="B14:F14"/>
    <mergeCell ref="G14:I14"/>
    <mergeCell ref="J14:K14"/>
    <mergeCell ref="L14:N14"/>
    <mergeCell ref="O14:P14"/>
    <mergeCell ref="B11:F11"/>
    <mergeCell ref="G11:I11"/>
    <mergeCell ref="J11:K11"/>
    <mergeCell ref="L11:N11"/>
    <mergeCell ref="O11:P11"/>
    <mergeCell ref="B12:F12"/>
    <mergeCell ref="G12:I12"/>
    <mergeCell ref="J12:K12"/>
    <mergeCell ref="L12:N12"/>
    <mergeCell ref="O12:P12"/>
    <mergeCell ref="B9:F9"/>
    <mergeCell ref="G9:I9"/>
    <mergeCell ref="J9:K9"/>
    <mergeCell ref="L9:N9"/>
    <mergeCell ref="O9:P9"/>
    <mergeCell ref="B10:F10"/>
    <mergeCell ref="G10:I10"/>
    <mergeCell ref="J10:K10"/>
    <mergeCell ref="L10:N10"/>
    <mergeCell ref="O10:P10"/>
    <mergeCell ref="B7:F7"/>
    <mergeCell ref="G7:I7"/>
    <mergeCell ref="J7:K7"/>
    <mergeCell ref="L7:N7"/>
    <mergeCell ref="O7:P7"/>
    <mergeCell ref="B8:F8"/>
    <mergeCell ref="G8:I8"/>
    <mergeCell ref="J8:K8"/>
    <mergeCell ref="L8:N8"/>
    <mergeCell ref="O8:P8"/>
    <mergeCell ref="A5:F5"/>
    <mergeCell ref="G5:I5"/>
    <mergeCell ref="J5:K5"/>
    <mergeCell ref="L5:N5"/>
    <mergeCell ref="O5:P5"/>
    <mergeCell ref="B6:F6"/>
    <mergeCell ref="G6:I6"/>
    <mergeCell ref="J6:K6"/>
    <mergeCell ref="L6:N6"/>
    <mergeCell ref="O6:P6"/>
    <mergeCell ref="A2:P2"/>
    <mergeCell ref="A3:F4"/>
    <mergeCell ref="G3:I4"/>
    <mergeCell ref="J3:P3"/>
    <mergeCell ref="J4:K4"/>
    <mergeCell ref="L4:N4"/>
    <mergeCell ref="O4:P4"/>
  </mergeCells>
  <pageMargins left="0.59055118110236227" right="0.59055118110236227" top="0.47244094488188981" bottom="0.43307086614173229" header="0.27559055118110237" footer="0.31496062992125984"/>
  <pageSetup paperSize="9" scale="80" orientation="landscape" horizontalDpi="4294967293" r:id="rId1"/>
  <headerFooter alignWithMargins="0">
    <oddHeader>&amp;C&amp;"Times New Roman,обычный"&amp;12 &amp;Rс.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AC50"/>
  <sheetViews>
    <sheetView zoomScaleNormal="100" workbookViewId="0">
      <selection activeCell="AC13" sqref="AC13"/>
    </sheetView>
  </sheetViews>
  <sheetFormatPr defaultRowHeight="12.75"/>
  <cols>
    <col min="1" max="6" width="4.7109375" style="29" customWidth="1"/>
    <col min="7" max="7" width="6" style="29" customWidth="1"/>
    <col min="8" max="8" width="5.42578125" style="29" customWidth="1"/>
    <col min="9" max="10" width="5" style="29" customWidth="1"/>
    <col min="11" max="15" width="4.7109375" style="29" customWidth="1"/>
    <col min="16" max="16" width="30" style="29" customWidth="1"/>
    <col min="17" max="17" width="8.28515625" style="29" customWidth="1"/>
    <col min="18" max="18" width="10" style="29" customWidth="1"/>
    <col min="19" max="19" width="7.28515625" style="29" customWidth="1"/>
    <col min="20" max="20" width="4.7109375" style="29" customWidth="1"/>
    <col min="21" max="21" width="12.140625" style="29" customWidth="1"/>
    <col min="22" max="22" width="10.7109375" style="29" customWidth="1"/>
    <col min="23" max="23" width="7.140625" style="29" customWidth="1"/>
    <col min="24" max="24" width="5.42578125" style="29" customWidth="1"/>
    <col min="25" max="16384" width="9.140625" style="29"/>
  </cols>
  <sheetData>
    <row r="1" spans="1:29" ht="12.75" customHeight="1">
      <c r="P1" s="30"/>
      <c r="Q1" s="30"/>
      <c r="R1" s="30"/>
      <c r="S1" s="30"/>
      <c r="T1" s="30"/>
      <c r="U1" s="30"/>
      <c r="V1" s="30"/>
      <c r="W1" s="30"/>
      <c r="X1" s="30"/>
    </row>
    <row r="2" spans="1:29" s="18" customFormat="1" ht="76.5" customHeight="1">
      <c r="A2" s="111" t="s">
        <v>26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31"/>
      <c r="Z2" s="31"/>
      <c r="AA2" s="31"/>
      <c r="AC2" s="7"/>
    </row>
    <row r="4" spans="1:29" s="23" customFormat="1" ht="81" customHeight="1">
      <c r="A4" s="73" t="s">
        <v>27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 t="s">
        <v>28</v>
      </c>
      <c r="R4" s="73"/>
      <c r="S4" s="73"/>
      <c r="T4" s="73"/>
      <c r="U4" s="73" t="s">
        <v>29</v>
      </c>
      <c r="V4" s="73"/>
      <c r="W4" s="73"/>
      <c r="X4" s="73"/>
    </row>
    <row r="5" spans="1:29" s="3" customFormat="1" ht="15" customHeight="1">
      <c r="A5" s="112">
        <v>1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>
        <v>2</v>
      </c>
      <c r="R5" s="112"/>
      <c r="S5" s="112"/>
      <c r="T5" s="112"/>
      <c r="U5" s="112">
        <v>3</v>
      </c>
      <c r="V5" s="112"/>
      <c r="W5" s="112"/>
      <c r="X5" s="112"/>
    </row>
    <row r="6" spans="1:29" s="30" customFormat="1" ht="40.5" customHeight="1">
      <c r="A6" s="108" t="s">
        <v>51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10"/>
      <c r="Q6" s="113">
        <v>2465.3319000000001</v>
      </c>
      <c r="R6" s="114"/>
      <c r="S6" s="114"/>
      <c r="T6" s="115"/>
      <c r="U6" s="105">
        <f>1771.0429+129.672</f>
        <v>1900.7148999999999</v>
      </c>
      <c r="V6" s="106"/>
      <c r="W6" s="106"/>
      <c r="X6" s="107"/>
    </row>
    <row r="7" spans="1:29" s="30" customFormat="1" ht="24.75" customHeight="1">
      <c r="A7" s="108" t="s">
        <v>52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10"/>
      <c r="Q7" s="113">
        <v>2103.0936400000001</v>
      </c>
      <c r="R7" s="114">
        <v>2103093.64</v>
      </c>
      <c r="S7" s="114">
        <v>2103093.64</v>
      </c>
      <c r="T7" s="115">
        <v>2103093.64</v>
      </c>
      <c r="U7" s="105">
        <f>1524.41264+129.672</f>
        <v>1654.08464</v>
      </c>
      <c r="V7" s="106">
        <v>1524412.64</v>
      </c>
      <c r="W7" s="106">
        <v>1524412.64</v>
      </c>
      <c r="X7" s="107">
        <v>1524412.64</v>
      </c>
    </row>
    <row r="8" spans="1:29" s="7" customFormat="1" ht="24.75" customHeight="1">
      <c r="A8" s="108" t="s">
        <v>53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10"/>
      <c r="Q8" s="113">
        <v>1910.758</v>
      </c>
      <c r="R8" s="114">
        <v>1910758</v>
      </c>
      <c r="S8" s="114">
        <v>1910758</v>
      </c>
      <c r="T8" s="115">
        <v>1910758</v>
      </c>
      <c r="U8" s="105">
        <f>1375.396+86.448</f>
        <v>1461.8440000000001</v>
      </c>
      <c r="V8" s="106">
        <v>1375396</v>
      </c>
      <c r="W8" s="106">
        <v>1375396</v>
      </c>
      <c r="X8" s="107">
        <v>1375396</v>
      </c>
    </row>
    <row r="9" spans="1:29" s="7" customFormat="1" ht="24.75" customHeight="1">
      <c r="A9" s="108" t="s">
        <v>54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10"/>
      <c r="Q9" s="113">
        <v>1700.6780000000001</v>
      </c>
      <c r="R9" s="114">
        <v>1700678</v>
      </c>
      <c r="S9" s="114">
        <v>1700678</v>
      </c>
      <c r="T9" s="115">
        <v>1700678</v>
      </c>
      <c r="U9" s="105">
        <f>1181.404+70.239</f>
        <v>1251.643</v>
      </c>
      <c r="V9" s="106">
        <v>1181404</v>
      </c>
      <c r="W9" s="106">
        <v>1181404</v>
      </c>
      <c r="X9" s="107">
        <v>1181404</v>
      </c>
    </row>
    <row r="10" spans="1:29" s="30" customFormat="1" ht="24.75" customHeight="1">
      <c r="A10" s="108" t="s">
        <v>55</v>
      </c>
      <c r="B10" s="109" t="s">
        <v>55</v>
      </c>
      <c r="C10" s="109" t="s">
        <v>55</v>
      </c>
      <c r="D10" s="109" t="s">
        <v>55</v>
      </c>
      <c r="E10" s="109" t="s">
        <v>55</v>
      </c>
      <c r="F10" s="109" t="s">
        <v>55</v>
      </c>
      <c r="G10" s="109" t="s">
        <v>55</v>
      </c>
      <c r="H10" s="109" t="s">
        <v>55</v>
      </c>
      <c r="I10" s="109" t="s">
        <v>55</v>
      </c>
      <c r="J10" s="109" t="s">
        <v>55</v>
      </c>
      <c r="K10" s="109" t="s">
        <v>55</v>
      </c>
      <c r="L10" s="109" t="s">
        <v>55</v>
      </c>
      <c r="M10" s="109" t="s">
        <v>55</v>
      </c>
      <c r="N10" s="109" t="s">
        <v>55</v>
      </c>
      <c r="O10" s="109" t="s">
        <v>55</v>
      </c>
      <c r="P10" s="110" t="s">
        <v>55</v>
      </c>
      <c r="Q10" s="113">
        <v>2904.2452800000001</v>
      </c>
      <c r="R10" s="114">
        <v>2904245.28</v>
      </c>
      <c r="S10" s="114">
        <v>2904245.28</v>
      </c>
      <c r="T10" s="115">
        <v>2904245.28</v>
      </c>
      <c r="U10" s="105">
        <f>2182.68928+145.881</f>
        <v>2328.5702799999999</v>
      </c>
      <c r="V10" s="106">
        <v>2182689.2799999998</v>
      </c>
      <c r="W10" s="106">
        <v>2182689.2799999998</v>
      </c>
      <c r="X10" s="107">
        <v>2182689.2799999998</v>
      </c>
    </row>
    <row r="11" spans="1:29" s="30" customFormat="1" ht="24.75" customHeight="1">
      <c r="A11" s="108" t="s">
        <v>56</v>
      </c>
      <c r="B11" s="109" t="s">
        <v>56</v>
      </c>
      <c r="C11" s="109" t="s">
        <v>56</v>
      </c>
      <c r="D11" s="109" t="s">
        <v>56</v>
      </c>
      <c r="E11" s="109" t="s">
        <v>56</v>
      </c>
      <c r="F11" s="109" t="s">
        <v>56</v>
      </c>
      <c r="G11" s="109" t="s">
        <v>56</v>
      </c>
      <c r="H11" s="109" t="s">
        <v>56</v>
      </c>
      <c r="I11" s="109" t="s">
        <v>56</v>
      </c>
      <c r="J11" s="109" t="s">
        <v>56</v>
      </c>
      <c r="K11" s="109" t="s">
        <v>56</v>
      </c>
      <c r="L11" s="109" t="s">
        <v>56</v>
      </c>
      <c r="M11" s="109" t="s">
        <v>56</v>
      </c>
      <c r="N11" s="109" t="s">
        <v>56</v>
      </c>
      <c r="O11" s="109" t="s">
        <v>56</v>
      </c>
      <c r="P11" s="110" t="s">
        <v>56</v>
      </c>
      <c r="Q11" s="113">
        <v>4534.0976000000001</v>
      </c>
      <c r="R11" s="114">
        <v>4534097.5999999996</v>
      </c>
      <c r="S11" s="114">
        <v>4534097.5999999996</v>
      </c>
      <c r="T11" s="115">
        <v>4534097.5999999996</v>
      </c>
      <c r="U11" s="105">
        <f>3695.7052+248.538</f>
        <v>3944.2431999999999</v>
      </c>
      <c r="V11" s="106">
        <v>3695705.2</v>
      </c>
      <c r="W11" s="106">
        <v>3695705.2</v>
      </c>
      <c r="X11" s="107">
        <v>3695705.2</v>
      </c>
    </row>
    <row r="12" spans="1:29" s="30" customFormat="1" ht="24.75" customHeight="1">
      <c r="A12" s="108" t="s">
        <v>57</v>
      </c>
      <c r="B12" s="109" t="s">
        <v>58</v>
      </c>
      <c r="C12" s="109" t="s">
        <v>58</v>
      </c>
      <c r="D12" s="109" t="s">
        <v>58</v>
      </c>
      <c r="E12" s="109" t="s">
        <v>58</v>
      </c>
      <c r="F12" s="109" t="s">
        <v>58</v>
      </c>
      <c r="G12" s="109" t="s">
        <v>58</v>
      </c>
      <c r="H12" s="109" t="s">
        <v>58</v>
      </c>
      <c r="I12" s="109" t="s">
        <v>58</v>
      </c>
      <c r="J12" s="109" t="s">
        <v>58</v>
      </c>
      <c r="K12" s="109" t="s">
        <v>58</v>
      </c>
      <c r="L12" s="109" t="s">
        <v>58</v>
      </c>
      <c r="M12" s="109" t="s">
        <v>58</v>
      </c>
      <c r="N12" s="109" t="s">
        <v>58</v>
      </c>
      <c r="O12" s="109" t="s">
        <v>58</v>
      </c>
      <c r="P12" s="110" t="s">
        <v>58</v>
      </c>
      <c r="Q12" s="113">
        <v>3272.8449999999998</v>
      </c>
      <c r="R12" s="114">
        <v>3272845</v>
      </c>
      <c r="S12" s="114">
        <v>3272845</v>
      </c>
      <c r="T12" s="115">
        <v>3272845</v>
      </c>
      <c r="U12" s="105">
        <f>2618.227+194.508</f>
        <v>2812.7349999999997</v>
      </c>
      <c r="V12" s="106">
        <v>2618227</v>
      </c>
      <c r="W12" s="106">
        <v>2618227</v>
      </c>
      <c r="X12" s="107">
        <v>2618227</v>
      </c>
    </row>
    <row r="13" spans="1:29" s="7" customFormat="1" ht="24.75" customHeight="1">
      <c r="A13" s="108" t="s">
        <v>58</v>
      </c>
      <c r="B13" s="109" t="s">
        <v>58</v>
      </c>
      <c r="C13" s="109" t="s">
        <v>58</v>
      </c>
      <c r="D13" s="109" t="s">
        <v>58</v>
      </c>
      <c r="E13" s="109" t="s">
        <v>58</v>
      </c>
      <c r="F13" s="109" t="s">
        <v>58</v>
      </c>
      <c r="G13" s="109" t="s">
        <v>58</v>
      </c>
      <c r="H13" s="109" t="s">
        <v>58</v>
      </c>
      <c r="I13" s="109" t="s">
        <v>58</v>
      </c>
      <c r="J13" s="109" t="s">
        <v>58</v>
      </c>
      <c r="K13" s="109" t="s">
        <v>58</v>
      </c>
      <c r="L13" s="109" t="s">
        <v>58</v>
      </c>
      <c r="M13" s="109" t="s">
        <v>58</v>
      </c>
      <c r="N13" s="109" t="s">
        <v>58</v>
      </c>
      <c r="O13" s="109" t="s">
        <v>58</v>
      </c>
      <c r="P13" s="110" t="s">
        <v>58</v>
      </c>
      <c r="Q13" s="113">
        <v>2202.2235999999998</v>
      </c>
      <c r="R13" s="114">
        <v>2202223.6</v>
      </c>
      <c r="S13" s="114">
        <v>2202223.6</v>
      </c>
      <c r="T13" s="115">
        <v>2202223.6</v>
      </c>
      <c r="U13" s="105">
        <f>1529.4662+108.06</f>
        <v>1637.5262</v>
      </c>
      <c r="V13" s="106">
        <v>1529466.2</v>
      </c>
      <c r="W13" s="106">
        <v>1529466.2</v>
      </c>
      <c r="X13" s="107">
        <v>1529466.2</v>
      </c>
    </row>
    <row r="14" spans="1:29" s="30" customFormat="1" ht="24.75" customHeight="1">
      <c r="A14" s="108" t="s">
        <v>59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10"/>
      <c r="Q14" s="113">
        <v>4028.4393</v>
      </c>
      <c r="R14" s="114">
        <v>4028439.3</v>
      </c>
      <c r="S14" s="114">
        <v>4028439.3</v>
      </c>
      <c r="T14" s="115">
        <v>4028439.3</v>
      </c>
      <c r="U14" s="105">
        <f>3290.5663+162.09</f>
        <v>3452.6563000000001</v>
      </c>
      <c r="V14" s="106">
        <v>3290566.3</v>
      </c>
      <c r="W14" s="106">
        <v>3290566.3</v>
      </c>
      <c r="X14" s="107">
        <v>3290566.3</v>
      </c>
    </row>
    <row r="15" spans="1:29" s="30" customFormat="1" ht="24.75" customHeight="1">
      <c r="A15" s="108" t="s">
        <v>60</v>
      </c>
      <c r="B15" s="109" t="s">
        <v>60</v>
      </c>
      <c r="C15" s="109" t="s">
        <v>60</v>
      </c>
      <c r="D15" s="109" t="s">
        <v>60</v>
      </c>
      <c r="E15" s="109" t="s">
        <v>60</v>
      </c>
      <c r="F15" s="109" t="s">
        <v>60</v>
      </c>
      <c r="G15" s="109" t="s">
        <v>60</v>
      </c>
      <c r="H15" s="109" t="s">
        <v>60</v>
      </c>
      <c r="I15" s="109" t="s">
        <v>60</v>
      </c>
      <c r="J15" s="109" t="s">
        <v>60</v>
      </c>
      <c r="K15" s="109" t="s">
        <v>60</v>
      </c>
      <c r="L15" s="109" t="s">
        <v>60</v>
      </c>
      <c r="M15" s="109" t="s">
        <v>60</v>
      </c>
      <c r="N15" s="109" t="s">
        <v>60</v>
      </c>
      <c r="O15" s="109" t="s">
        <v>60</v>
      </c>
      <c r="P15" s="110" t="s">
        <v>60</v>
      </c>
      <c r="Q15" s="113">
        <v>2831.5328800000002</v>
      </c>
      <c r="R15" s="114">
        <v>2831532.88</v>
      </c>
      <c r="S15" s="114">
        <v>2831532.88</v>
      </c>
      <c r="T15" s="115">
        <v>2831532.88</v>
      </c>
      <c r="U15" s="105">
        <f>2115.15588+140.478</f>
        <v>2255.6338799999999</v>
      </c>
      <c r="V15" s="106">
        <v>2115155.88</v>
      </c>
      <c r="W15" s="106">
        <v>2115155.88</v>
      </c>
      <c r="X15" s="107">
        <v>2115155.88</v>
      </c>
    </row>
    <row r="16" spans="1:29" s="7" customFormat="1" ht="24.75" customHeight="1">
      <c r="A16" s="108" t="s">
        <v>61</v>
      </c>
      <c r="B16" s="109" t="s">
        <v>61</v>
      </c>
      <c r="C16" s="109" t="s">
        <v>61</v>
      </c>
      <c r="D16" s="109" t="s">
        <v>61</v>
      </c>
      <c r="E16" s="109" t="s">
        <v>61</v>
      </c>
      <c r="F16" s="109" t="s">
        <v>61</v>
      </c>
      <c r="G16" s="109" t="s">
        <v>61</v>
      </c>
      <c r="H16" s="109" t="s">
        <v>61</v>
      </c>
      <c r="I16" s="109" t="s">
        <v>61</v>
      </c>
      <c r="J16" s="109" t="s">
        <v>61</v>
      </c>
      <c r="K16" s="109" t="s">
        <v>61</v>
      </c>
      <c r="L16" s="109" t="s">
        <v>61</v>
      </c>
      <c r="M16" s="109" t="s">
        <v>61</v>
      </c>
      <c r="N16" s="109" t="s">
        <v>61</v>
      </c>
      <c r="O16" s="109" t="s">
        <v>61</v>
      </c>
      <c r="P16" s="110" t="s">
        <v>61</v>
      </c>
      <c r="Q16" s="113">
        <v>5127.53424</v>
      </c>
      <c r="R16" s="114">
        <v>5127534.24</v>
      </c>
      <c r="S16" s="114">
        <v>5127534.24</v>
      </c>
      <c r="T16" s="115">
        <v>5127534.24</v>
      </c>
      <c r="U16" s="105">
        <f>4256.72024+280.956</f>
        <v>4537.6762399999998</v>
      </c>
      <c r="V16" s="106">
        <v>4256720.24</v>
      </c>
      <c r="W16" s="106">
        <v>4256720.24</v>
      </c>
      <c r="X16" s="107">
        <v>4256720.24</v>
      </c>
    </row>
    <row r="17" spans="1:24" s="7" customFormat="1" ht="24.75" customHeight="1">
      <c r="A17" s="108" t="s">
        <v>62</v>
      </c>
      <c r="B17" s="109" t="s">
        <v>62</v>
      </c>
      <c r="C17" s="109" t="s">
        <v>62</v>
      </c>
      <c r="D17" s="109" t="s">
        <v>62</v>
      </c>
      <c r="E17" s="109" t="s">
        <v>62</v>
      </c>
      <c r="F17" s="109" t="s">
        <v>62</v>
      </c>
      <c r="G17" s="109" t="s">
        <v>62</v>
      </c>
      <c r="H17" s="109" t="s">
        <v>62</v>
      </c>
      <c r="I17" s="109" t="s">
        <v>62</v>
      </c>
      <c r="J17" s="109" t="s">
        <v>62</v>
      </c>
      <c r="K17" s="109" t="s">
        <v>62</v>
      </c>
      <c r="L17" s="109" t="s">
        <v>62</v>
      </c>
      <c r="M17" s="109" t="s">
        <v>62</v>
      </c>
      <c r="N17" s="109" t="s">
        <v>62</v>
      </c>
      <c r="O17" s="109" t="s">
        <v>62</v>
      </c>
      <c r="P17" s="110" t="s">
        <v>62</v>
      </c>
      <c r="Q17" s="113">
        <v>3525.0208200000002</v>
      </c>
      <c r="R17" s="114">
        <v>3525020.82</v>
      </c>
      <c r="S17" s="114">
        <v>3525020.82</v>
      </c>
      <c r="T17" s="115">
        <v>3525020.82</v>
      </c>
      <c r="U17" s="105">
        <f>2754.59528+194.508</f>
        <v>2949.1032799999998</v>
      </c>
      <c r="V17" s="106">
        <v>2754595.28</v>
      </c>
      <c r="W17" s="106">
        <v>2754595.28</v>
      </c>
      <c r="X17" s="107">
        <v>2754595.28</v>
      </c>
    </row>
    <row r="18" spans="1:24" s="30" customFormat="1" ht="24.75" customHeight="1">
      <c r="A18" s="108" t="s">
        <v>63</v>
      </c>
      <c r="B18" s="109" t="s">
        <v>64</v>
      </c>
      <c r="C18" s="109" t="s">
        <v>64</v>
      </c>
      <c r="D18" s="109" t="s">
        <v>64</v>
      </c>
      <c r="E18" s="109" t="s">
        <v>64</v>
      </c>
      <c r="F18" s="109" t="s">
        <v>64</v>
      </c>
      <c r="G18" s="109" t="s">
        <v>64</v>
      </c>
      <c r="H18" s="109" t="s">
        <v>64</v>
      </c>
      <c r="I18" s="109" t="s">
        <v>64</v>
      </c>
      <c r="J18" s="109" t="s">
        <v>64</v>
      </c>
      <c r="K18" s="109" t="s">
        <v>64</v>
      </c>
      <c r="L18" s="109" t="s">
        <v>64</v>
      </c>
      <c r="M18" s="109" t="s">
        <v>64</v>
      </c>
      <c r="N18" s="109" t="s">
        <v>64</v>
      </c>
      <c r="O18" s="109" t="s">
        <v>64</v>
      </c>
      <c r="P18" s="110" t="s">
        <v>64</v>
      </c>
      <c r="Q18" s="113">
        <v>2585.44436</v>
      </c>
      <c r="R18" s="114">
        <v>2585444.36</v>
      </c>
      <c r="S18" s="114">
        <v>2585444.36</v>
      </c>
      <c r="T18" s="115">
        <v>2585444.36</v>
      </c>
      <c r="U18" s="105">
        <f>2006.72736+129.672</f>
        <v>2136.3993599999999</v>
      </c>
      <c r="V18" s="106">
        <v>2006727.36</v>
      </c>
      <c r="W18" s="106">
        <v>2006727.36</v>
      </c>
      <c r="X18" s="107">
        <v>2006727.36</v>
      </c>
    </row>
    <row r="19" spans="1:24" s="30" customFormat="1" ht="24.75" customHeight="1">
      <c r="A19" s="108" t="s">
        <v>65</v>
      </c>
      <c r="B19" s="109" t="s">
        <v>65</v>
      </c>
      <c r="C19" s="109" t="s">
        <v>65</v>
      </c>
      <c r="D19" s="109" t="s">
        <v>65</v>
      </c>
      <c r="E19" s="109" t="s">
        <v>65</v>
      </c>
      <c r="F19" s="109" t="s">
        <v>65</v>
      </c>
      <c r="G19" s="109" t="s">
        <v>65</v>
      </c>
      <c r="H19" s="109" t="s">
        <v>65</v>
      </c>
      <c r="I19" s="109" t="s">
        <v>65</v>
      </c>
      <c r="J19" s="109" t="s">
        <v>65</v>
      </c>
      <c r="K19" s="109" t="s">
        <v>65</v>
      </c>
      <c r="L19" s="109" t="s">
        <v>65</v>
      </c>
      <c r="M19" s="109" t="s">
        <v>65</v>
      </c>
      <c r="N19" s="109" t="s">
        <v>65</v>
      </c>
      <c r="O19" s="109" t="s">
        <v>65</v>
      </c>
      <c r="P19" s="110" t="s">
        <v>65</v>
      </c>
      <c r="Q19" s="113">
        <v>5115.3459199999998</v>
      </c>
      <c r="R19" s="114">
        <v>5115345.92</v>
      </c>
      <c r="S19" s="114">
        <v>5115345.92</v>
      </c>
      <c r="T19" s="115">
        <v>5115345.92</v>
      </c>
      <c r="U19" s="105">
        <f>4309.37412+216.12</f>
        <v>4525.4941200000003</v>
      </c>
      <c r="V19" s="106">
        <v>4309374.12</v>
      </c>
      <c r="W19" s="106">
        <v>4309374.12</v>
      </c>
      <c r="X19" s="107">
        <v>4309374.12</v>
      </c>
    </row>
    <row r="20" spans="1:24" s="30" customFormat="1" ht="24.75" customHeight="1">
      <c r="A20" s="108" t="s">
        <v>64</v>
      </c>
      <c r="B20" s="109" t="s">
        <v>64</v>
      </c>
      <c r="C20" s="109" t="s">
        <v>64</v>
      </c>
      <c r="D20" s="109" t="s">
        <v>64</v>
      </c>
      <c r="E20" s="109" t="s">
        <v>64</v>
      </c>
      <c r="F20" s="109" t="s">
        <v>64</v>
      </c>
      <c r="G20" s="109" t="s">
        <v>64</v>
      </c>
      <c r="H20" s="109" t="s">
        <v>64</v>
      </c>
      <c r="I20" s="109" t="s">
        <v>64</v>
      </c>
      <c r="J20" s="109" t="s">
        <v>64</v>
      </c>
      <c r="K20" s="109" t="s">
        <v>64</v>
      </c>
      <c r="L20" s="109" t="s">
        <v>64</v>
      </c>
      <c r="M20" s="109" t="s">
        <v>64</v>
      </c>
      <c r="N20" s="109" t="s">
        <v>64</v>
      </c>
      <c r="O20" s="109" t="s">
        <v>64</v>
      </c>
      <c r="P20" s="110" t="s">
        <v>64</v>
      </c>
      <c r="Q20" s="113">
        <v>4379.9719500000001</v>
      </c>
      <c r="R20" s="114">
        <v>4379971.95</v>
      </c>
      <c r="S20" s="114">
        <v>4379971.95</v>
      </c>
      <c r="T20" s="115">
        <v>4379971.95</v>
      </c>
      <c r="U20" s="105">
        <f>3790.12594</f>
        <v>3790.1259399999999</v>
      </c>
      <c r="V20" s="106">
        <v>3790125.94</v>
      </c>
      <c r="W20" s="106">
        <v>3790125.94</v>
      </c>
      <c r="X20" s="107">
        <v>3790125.94</v>
      </c>
    </row>
    <row r="21" spans="1:24" s="7" customFormat="1" ht="24.75" customHeight="1">
      <c r="A21" s="108" t="s">
        <v>66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10"/>
      <c r="Q21" s="113">
        <v>2030.1160199999999</v>
      </c>
      <c r="R21" s="114">
        <v>2030116.02</v>
      </c>
      <c r="S21" s="114">
        <v>2030116.02</v>
      </c>
      <c r="T21" s="115">
        <v>2030116.02</v>
      </c>
      <c r="U21" s="105">
        <f>1472.98302+108.06</f>
        <v>1581.0430199999998</v>
      </c>
      <c r="V21" s="106">
        <v>1472983.02</v>
      </c>
      <c r="W21" s="106">
        <v>1472983.02</v>
      </c>
      <c r="X21" s="107">
        <v>1472983.02</v>
      </c>
    </row>
    <row r="22" spans="1:24" s="7" customFormat="1" ht="24.75" customHeight="1">
      <c r="A22" s="108" t="s">
        <v>67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10"/>
      <c r="Q22" s="113">
        <v>3105.2535699999999</v>
      </c>
      <c r="R22" s="114">
        <v>3105253.57</v>
      </c>
      <c r="S22" s="114">
        <v>3105253.57</v>
      </c>
      <c r="T22" s="115">
        <v>3105253.57</v>
      </c>
      <c r="U22" s="105">
        <f>2351.05418+178.299</f>
        <v>2529.3531800000001</v>
      </c>
      <c r="V22" s="106">
        <v>2351054.1800000002</v>
      </c>
      <c r="W22" s="106">
        <v>2351054.1800000002</v>
      </c>
      <c r="X22" s="107">
        <v>2351054.1800000002</v>
      </c>
    </row>
    <row r="23" spans="1:24" s="30" customFormat="1" ht="24.75" customHeight="1">
      <c r="A23" s="108" t="s">
        <v>68</v>
      </c>
      <c r="B23" s="109" t="s">
        <v>68</v>
      </c>
      <c r="C23" s="109" t="s">
        <v>68</v>
      </c>
      <c r="D23" s="109" t="s">
        <v>68</v>
      </c>
      <c r="E23" s="109" t="s">
        <v>68</v>
      </c>
      <c r="F23" s="109" t="s">
        <v>68</v>
      </c>
      <c r="G23" s="109" t="s">
        <v>68</v>
      </c>
      <c r="H23" s="109" t="s">
        <v>68</v>
      </c>
      <c r="I23" s="109" t="s">
        <v>68</v>
      </c>
      <c r="J23" s="109" t="s">
        <v>68</v>
      </c>
      <c r="K23" s="109" t="s">
        <v>68</v>
      </c>
      <c r="L23" s="109" t="s">
        <v>68</v>
      </c>
      <c r="M23" s="109" t="s">
        <v>68</v>
      </c>
      <c r="N23" s="109" t="s">
        <v>68</v>
      </c>
      <c r="O23" s="109" t="s">
        <v>68</v>
      </c>
      <c r="P23" s="110" t="s">
        <v>68</v>
      </c>
      <c r="Q23" s="113">
        <v>1931.28262</v>
      </c>
      <c r="R23" s="114">
        <v>1931282.62</v>
      </c>
      <c r="S23" s="114">
        <v>1931282.62</v>
      </c>
      <c r="T23" s="115">
        <v>1931282.62</v>
      </c>
      <c r="U23" s="105">
        <f>1384.94478+97.254</f>
        <v>1482.1987799999999</v>
      </c>
      <c r="V23" s="106">
        <v>1384944.78</v>
      </c>
      <c r="W23" s="106">
        <v>1384944.78</v>
      </c>
      <c r="X23" s="107">
        <v>1384944.78</v>
      </c>
    </row>
    <row r="24" spans="1:24" s="7" customFormat="1" ht="24.75" customHeight="1">
      <c r="A24" s="108" t="s">
        <v>69</v>
      </c>
      <c r="B24" s="109" t="s">
        <v>69</v>
      </c>
      <c r="C24" s="109" t="s">
        <v>69</v>
      </c>
      <c r="D24" s="109" t="s">
        <v>69</v>
      </c>
      <c r="E24" s="109" t="s">
        <v>69</v>
      </c>
      <c r="F24" s="109" t="s">
        <v>69</v>
      </c>
      <c r="G24" s="109" t="s">
        <v>69</v>
      </c>
      <c r="H24" s="109" t="s">
        <v>69</v>
      </c>
      <c r="I24" s="109" t="s">
        <v>69</v>
      </c>
      <c r="J24" s="109" t="s">
        <v>69</v>
      </c>
      <c r="K24" s="109" t="s">
        <v>69</v>
      </c>
      <c r="L24" s="109" t="s">
        <v>69</v>
      </c>
      <c r="M24" s="109" t="s">
        <v>69</v>
      </c>
      <c r="N24" s="109" t="s">
        <v>69</v>
      </c>
      <c r="O24" s="109" t="s">
        <v>69</v>
      </c>
      <c r="P24" s="110" t="s">
        <v>69</v>
      </c>
      <c r="Q24" s="113">
        <v>1692.07286</v>
      </c>
      <c r="R24" s="114">
        <v>1692072.86</v>
      </c>
      <c r="S24" s="114">
        <v>1692072.86</v>
      </c>
      <c r="T24" s="115">
        <v>1692072.86</v>
      </c>
      <c r="U24" s="105">
        <f>1046.29856+81.045</f>
        <v>1127.34356</v>
      </c>
      <c r="V24" s="106">
        <v>1046298.56</v>
      </c>
      <c r="W24" s="106">
        <v>1046298.56</v>
      </c>
      <c r="X24" s="107">
        <v>1046298.56</v>
      </c>
    </row>
    <row r="25" spans="1:24" s="7" customFormat="1" ht="24.75" customHeight="1">
      <c r="A25" s="108" t="s">
        <v>70</v>
      </c>
      <c r="B25" s="109" t="s">
        <v>70</v>
      </c>
      <c r="C25" s="109" t="s">
        <v>70</v>
      </c>
      <c r="D25" s="109" t="s">
        <v>70</v>
      </c>
      <c r="E25" s="109" t="s">
        <v>70</v>
      </c>
      <c r="F25" s="109" t="s">
        <v>70</v>
      </c>
      <c r="G25" s="109" t="s">
        <v>70</v>
      </c>
      <c r="H25" s="109" t="s">
        <v>70</v>
      </c>
      <c r="I25" s="109" t="s">
        <v>70</v>
      </c>
      <c r="J25" s="109" t="s">
        <v>70</v>
      </c>
      <c r="K25" s="109" t="s">
        <v>70</v>
      </c>
      <c r="L25" s="109" t="s">
        <v>70</v>
      </c>
      <c r="M25" s="109" t="s">
        <v>70</v>
      </c>
      <c r="N25" s="109" t="s">
        <v>70</v>
      </c>
      <c r="O25" s="109" t="s">
        <v>70</v>
      </c>
      <c r="P25" s="110" t="s">
        <v>70</v>
      </c>
      <c r="Q25" s="113">
        <v>6104.1108400000003</v>
      </c>
      <c r="R25" s="114">
        <v>6104110.8399999999</v>
      </c>
      <c r="S25" s="114">
        <v>6104110.8399999999</v>
      </c>
      <c r="T25" s="115">
        <v>6104110.8399999999</v>
      </c>
      <c r="U25" s="105">
        <f>5163.07584+351.195</f>
        <v>5514.2708400000001</v>
      </c>
      <c r="V25" s="106">
        <v>5163075.84</v>
      </c>
      <c r="W25" s="106">
        <v>5163075.84</v>
      </c>
      <c r="X25" s="107">
        <v>5163075.84</v>
      </c>
    </row>
    <row r="26" spans="1:24" s="30" customFormat="1" ht="24.75" customHeight="1">
      <c r="A26" s="108" t="s">
        <v>71</v>
      </c>
      <c r="B26" s="109" t="s">
        <v>71</v>
      </c>
      <c r="C26" s="109" t="s">
        <v>71</v>
      </c>
      <c r="D26" s="109" t="s">
        <v>71</v>
      </c>
      <c r="E26" s="109" t="s">
        <v>71</v>
      </c>
      <c r="F26" s="109" t="s">
        <v>71</v>
      </c>
      <c r="G26" s="109" t="s">
        <v>71</v>
      </c>
      <c r="H26" s="109" t="s">
        <v>71</v>
      </c>
      <c r="I26" s="109" t="s">
        <v>71</v>
      </c>
      <c r="J26" s="109" t="s">
        <v>71</v>
      </c>
      <c r="K26" s="109" t="s">
        <v>71</v>
      </c>
      <c r="L26" s="109" t="s">
        <v>71</v>
      </c>
      <c r="M26" s="109" t="s">
        <v>71</v>
      </c>
      <c r="N26" s="109" t="s">
        <v>71</v>
      </c>
      <c r="O26" s="109" t="s">
        <v>71</v>
      </c>
      <c r="P26" s="110" t="s">
        <v>71</v>
      </c>
      <c r="Q26" s="113">
        <v>5692.2115400000002</v>
      </c>
      <c r="R26" s="114">
        <v>5692211.54</v>
      </c>
      <c r="S26" s="114">
        <v>5692211.54</v>
      </c>
      <c r="T26" s="115">
        <v>5692211.54</v>
      </c>
      <c r="U26" s="105">
        <f>4864.64754+237.732</f>
        <v>5102.3795399999999</v>
      </c>
      <c r="V26" s="106">
        <v>4864647.54</v>
      </c>
      <c r="W26" s="106">
        <v>4864647.54</v>
      </c>
      <c r="X26" s="107">
        <v>4864647.54</v>
      </c>
    </row>
    <row r="27" spans="1:24" s="7" customFormat="1" ht="24.75" customHeight="1">
      <c r="A27" s="108" t="s">
        <v>72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10"/>
      <c r="Q27" s="113">
        <v>3681.1925999999999</v>
      </c>
      <c r="R27" s="114">
        <v>3681192.6</v>
      </c>
      <c r="S27" s="114">
        <v>3681192.6</v>
      </c>
      <c r="T27" s="115">
        <v>3681192.6</v>
      </c>
      <c r="U27" s="105">
        <f>2875.5528+216.12</f>
        <v>3091.6727999999998</v>
      </c>
      <c r="V27" s="106">
        <v>2875552.8</v>
      </c>
      <c r="W27" s="106">
        <v>2875552.8</v>
      </c>
      <c r="X27" s="107">
        <v>2875552.8</v>
      </c>
    </row>
    <row r="28" spans="1:24" s="30" customFormat="1" ht="24.75" customHeight="1">
      <c r="A28" s="108" t="s">
        <v>73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10"/>
      <c r="Q28" s="113">
        <v>3711.6869999999999</v>
      </c>
      <c r="R28" s="114">
        <v>3711687</v>
      </c>
      <c r="S28" s="114">
        <v>3711687</v>
      </c>
      <c r="T28" s="115">
        <v>3711687</v>
      </c>
      <c r="U28" s="105">
        <f>2851.957+270.15</f>
        <v>3122.107</v>
      </c>
      <c r="V28" s="106">
        <v>2851957</v>
      </c>
      <c r="W28" s="106">
        <v>2851957</v>
      </c>
      <c r="X28" s="107">
        <v>2851957</v>
      </c>
    </row>
    <row r="29" spans="1:24" s="30" customFormat="1" ht="24.75" customHeight="1">
      <c r="A29" s="108" t="s">
        <v>74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10"/>
      <c r="Q29" s="113">
        <v>1491.972</v>
      </c>
      <c r="R29" s="114">
        <v>1491972</v>
      </c>
      <c r="S29" s="114">
        <v>1491972</v>
      </c>
      <c r="T29" s="115">
        <v>1491972</v>
      </c>
      <c r="U29" s="105">
        <f>972.7845+70.239</f>
        <v>1043.0235</v>
      </c>
      <c r="V29" s="106">
        <v>972784.5</v>
      </c>
      <c r="W29" s="106">
        <v>972784.5</v>
      </c>
      <c r="X29" s="107">
        <v>972784.5</v>
      </c>
    </row>
    <row r="30" spans="1:24" s="7" customFormat="1" ht="24.75" customHeight="1">
      <c r="A30" s="108" t="s">
        <v>75</v>
      </c>
      <c r="B30" s="109" t="s">
        <v>76</v>
      </c>
      <c r="C30" s="109" t="s">
        <v>76</v>
      </c>
      <c r="D30" s="109" t="s">
        <v>76</v>
      </c>
      <c r="E30" s="109" t="s">
        <v>76</v>
      </c>
      <c r="F30" s="109" t="s">
        <v>76</v>
      </c>
      <c r="G30" s="109" t="s">
        <v>76</v>
      </c>
      <c r="H30" s="109" t="s">
        <v>76</v>
      </c>
      <c r="I30" s="109" t="s">
        <v>76</v>
      </c>
      <c r="J30" s="109" t="s">
        <v>76</v>
      </c>
      <c r="K30" s="109" t="s">
        <v>76</v>
      </c>
      <c r="L30" s="109" t="s">
        <v>76</v>
      </c>
      <c r="M30" s="109" t="s">
        <v>76</v>
      </c>
      <c r="N30" s="109" t="s">
        <v>76</v>
      </c>
      <c r="O30" s="109" t="s">
        <v>76</v>
      </c>
      <c r="P30" s="110" t="s">
        <v>76</v>
      </c>
      <c r="Q30" s="113">
        <v>3225.5209</v>
      </c>
      <c r="R30" s="114">
        <v>3225520.9</v>
      </c>
      <c r="S30" s="114">
        <v>3225520.9</v>
      </c>
      <c r="T30" s="115">
        <v>3225520.9</v>
      </c>
      <c r="U30" s="105">
        <f>2524.4553+226.926</f>
        <v>2751.3813</v>
      </c>
      <c r="V30" s="106">
        <v>2524455.2999999998</v>
      </c>
      <c r="W30" s="106">
        <v>2524455.2999999998</v>
      </c>
      <c r="X30" s="107">
        <v>2524455.2999999998</v>
      </c>
    </row>
    <row r="31" spans="1:24" s="7" customFormat="1" ht="24.75" customHeight="1">
      <c r="A31" s="108" t="s">
        <v>76</v>
      </c>
      <c r="B31" s="109" t="s">
        <v>76</v>
      </c>
      <c r="C31" s="109" t="s">
        <v>76</v>
      </c>
      <c r="D31" s="109" t="s">
        <v>76</v>
      </c>
      <c r="E31" s="109" t="s">
        <v>76</v>
      </c>
      <c r="F31" s="109" t="s">
        <v>76</v>
      </c>
      <c r="G31" s="109" t="s">
        <v>76</v>
      </c>
      <c r="H31" s="109" t="s">
        <v>76</v>
      </c>
      <c r="I31" s="109" t="s">
        <v>76</v>
      </c>
      <c r="J31" s="109" t="s">
        <v>76</v>
      </c>
      <c r="K31" s="109" t="s">
        <v>76</v>
      </c>
      <c r="L31" s="109" t="s">
        <v>76</v>
      </c>
      <c r="M31" s="109" t="s">
        <v>76</v>
      </c>
      <c r="N31" s="109" t="s">
        <v>76</v>
      </c>
      <c r="O31" s="109" t="s">
        <v>76</v>
      </c>
      <c r="P31" s="110" t="s">
        <v>76</v>
      </c>
      <c r="Q31" s="113">
        <v>5334.0076799999997</v>
      </c>
      <c r="R31" s="114">
        <v>5334007.68</v>
      </c>
      <c r="S31" s="114">
        <v>5334007.68</v>
      </c>
      <c r="T31" s="115">
        <v>5334007.68</v>
      </c>
      <c r="U31" s="105">
        <f>4484.81628+259.344</f>
        <v>4744.1602800000001</v>
      </c>
      <c r="V31" s="106">
        <v>4484816.28</v>
      </c>
      <c r="W31" s="106">
        <v>4484816.28</v>
      </c>
      <c r="X31" s="107">
        <v>4484816.28</v>
      </c>
    </row>
    <row r="32" spans="1:24" s="30" customFormat="1" ht="24.75" customHeight="1">
      <c r="A32" s="108" t="s">
        <v>77</v>
      </c>
      <c r="B32" s="109" t="s">
        <v>77</v>
      </c>
      <c r="C32" s="109" t="s">
        <v>77</v>
      </c>
      <c r="D32" s="109" t="s">
        <v>77</v>
      </c>
      <c r="E32" s="109" t="s">
        <v>77</v>
      </c>
      <c r="F32" s="109" t="s">
        <v>77</v>
      </c>
      <c r="G32" s="109" t="s">
        <v>77</v>
      </c>
      <c r="H32" s="109" t="s">
        <v>77</v>
      </c>
      <c r="I32" s="109" t="s">
        <v>77</v>
      </c>
      <c r="J32" s="109" t="s">
        <v>77</v>
      </c>
      <c r="K32" s="109" t="s">
        <v>77</v>
      </c>
      <c r="L32" s="109" t="s">
        <v>77</v>
      </c>
      <c r="M32" s="109" t="s">
        <v>77</v>
      </c>
      <c r="N32" s="109" t="s">
        <v>77</v>
      </c>
      <c r="O32" s="109" t="s">
        <v>77</v>
      </c>
      <c r="P32" s="110" t="s">
        <v>77</v>
      </c>
      <c r="Q32" s="113">
        <v>7893.9128799999999</v>
      </c>
      <c r="R32" s="114">
        <v>7893912.8799999999</v>
      </c>
      <c r="S32" s="114">
        <v>7893912.8799999999</v>
      </c>
      <c r="T32" s="115">
        <v>7893912.8799999999</v>
      </c>
      <c r="U32" s="105">
        <f>6925.94288+378.21</f>
        <v>7304.1528799999996</v>
      </c>
      <c r="V32" s="106">
        <v>6925942.8799999999</v>
      </c>
      <c r="W32" s="106">
        <v>6925942.8799999999</v>
      </c>
      <c r="X32" s="107">
        <v>6925942.8799999999</v>
      </c>
    </row>
    <row r="33" spans="1:24" s="30" customFormat="1" ht="24.75" customHeight="1">
      <c r="A33" s="108" t="s">
        <v>78</v>
      </c>
      <c r="B33" s="109" t="s">
        <v>76</v>
      </c>
      <c r="C33" s="109" t="s">
        <v>76</v>
      </c>
      <c r="D33" s="109" t="s">
        <v>76</v>
      </c>
      <c r="E33" s="109" t="s">
        <v>76</v>
      </c>
      <c r="F33" s="109" t="s">
        <v>76</v>
      </c>
      <c r="G33" s="109" t="s">
        <v>76</v>
      </c>
      <c r="H33" s="109" t="s">
        <v>76</v>
      </c>
      <c r="I33" s="109" t="s">
        <v>76</v>
      </c>
      <c r="J33" s="109" t="s">
        <v>76</v>
      </c>
      <c r="K33" s="109" t="s">
        <v>76</v>
      </c>
      <c r="L33" s="109" t="s">
        <v>76</v>
      </c>
      <c r="M33" s="109" t="s">
        <v>76</v>
      </c>
      <c r="N33" s="109" t="s">
        <v>76</v>
      </c>
      <c r="O33" s="109" t="s">
        <v>76</v>
      </c>
      <c r="P33" s="110" t="s">
        <v>76</v>
      </c>
      <c r="Q33" s="113">
        <v>3305.8906000000002</v>
      </c>
      <c r="R33" s="114">
        <v>3305890.6</v>
      </c>
      <c r="S33" s="114">
        <v>3305890.6</v>
      </c>
      <c r="T33" s="115">
        <v>3305890.6</v>
      </c>
      <c r="U33" s="105">
        <f>2652.1516+194.508</f>
        <v>2846.6596</v>
      </c>
      <c r="V33" s="106">
        <v>2652151.6</v>
      </c>
      <c r="W33" s="106">
        <v>2652151.6</v>
      </c>
      <c r="X33" s="107">
        <v>2652151.6</v>
      </c>
    </row>
    <row r="34" spans="1:24" s="30" customFormat="1" ht="24.75" customHeight="1">
      <c r="A34" s="108" t="s">
        <v>79</v>
      </c>
      <c r="B34" s="109" t="s">
        <v>79</v>
      </c>
      <c r="C34" s="109" t="s">
        <v>79</v>
      </c>
      <c r="D34" s="109" t="s">
        <v>79</v>
      </c>
      <c r="E34" s="109" t="s">
        <v>79</v>
      </c>
      <c r="F34" s="109" t="s">
        <v>79</v>
      </c>
      <c r="G34" s="109" t="s">
        <v>79</v>
      </c>
      <c r="H34" s="109" t="s">
        <v>79</v>
      </c>
      <c r="I34" s="109" t="s">
        <v>79</v>
      </c>
      <c r="J34" s="109" t="s">
        <v>79</v>
      </c>
      <c r="K34" s="109" t="s">
        <v>79</v>
      </c>
      <c r="L34" s="109" t="s">
        <v>79</v>
      </c>
      <c r="M34" s="109" t="s">
        <v>79</v>
      </c>
      <c r="N34" s="109" t="s">
        <v>79</v>
      </c>
      <c r="O34" s="109" t="s">
        <v>79</v>
      </c>
      <c r="P34" s="110" t="s">
        <v>79</v>
      </c>
      <c r="Q34" s="113">
        <v>5778.7175999999999</v>
      </c>
      <c r="R34" s="114">
        <v>5778717.5999999996</v>
      </c>
      <c r="S34" s="114">
        <v>5778717.5999999996</v>
      </c>
      <c r="T34" s="115">
        <v>5778717.5999999996</v>
      </c>
      <c r="U34" s="105">
        <f>4929.3064+264.747</f>
        <v>5194.0534000000007</v>
      </c>
      <c r="V34" s="106">
        <v>4929306.4000000004</v>
      </c>
      <c r="W34" s="106">
        <v>4929306.4000000004</v>
      </c>
      <c r="X34" s="107">
        <v>4929306.4000000004</v>
      </c>
    </row>
    <row r="35" spans="1:24" s="7" customFormat="1" ht="24.75" customHeight="1">
      <c r="A35" s="108" t="s">
        <v>80</v>
      </c>
      <c r="B35" s="109" t="s">
        <v>80</v>
      </c>
      <c r="C35" s="109" t="s">
        <v>80</v>
      </c>
      <c r="D35" s="109" t="s">
        <v>80</v>
      </c>
      <c r="E35" s="109" t="s">
        <v>80</v>
      </c>
      <c r="F35" s="109" t="s">
        <v>80</v>
      </c>
      <c r="G35" s="109" t="s">
        <v>80</v>
      </c>
      <c r="H35" s="109" t="s">
        <v>80</v>
      </c>
      <c r="I35" s="109" t="s">
        <v>80</v>
      </c>
      <c r="J35" s="109" t="s">
        <v>80</v>
      </c>
      <c r="K35" s="109" t="s">
        <v>80</v>
      </c>
      <c r="L35" s="109" t="s">
        <v>80</v>
      </c>
      <c r="M35" s="109" t="s">
        <v>80</v>
      </c>
      <c r="N35" s="109" t="s">
        <v>80</v>
      </c>
      <c r="O35" s="109" t="s">
        <v>80</v>
      </c>
      <c r="P35" s="110" t="s">
        <v>80</v>
      </c>
      <c r="Q35" s="113">
        <v>4370.3720000000003</v>
      </c>
      <c r="R35" s="114">
        <v>4370372</v>
      </c>
      <c r="S35" s="114">
        <v>4370372</v>
      </c>
      <c r="T35" s="115">
        <v>4370372</v>
      </c>
      <c r="U35" s="105">
        <f>3627.067+167.493</f>
        <v>3794.56</v>
      </c>
      <c r="V35" s="106">
        <v>3627067</v>
      </c>
      <c r="W35" s="106">
        <v>3627067</v>
      </c>
      <c r="X35" s="107">
        <v>3627067</v>
      </c>
    </row>
    <row r="36" spans="1:24" s="7" customFormat="1" ht="24.75" customHeight="1">
      <c r="A36" s="108" t="s">
        <v>81</v>
      </c>
      <c r="B36" s="109" t="s">
        <v>81</v>
      </c>
      <c r="C36" s="109" t="s">
        <v>81</v>
      </c>
      <c r="D36" s="109" t="s">
        <v>81</v>
      </c>
      <c r="E36" s="109" t="s">
        <v>81</v>
      </c>
      <c r="F36" s="109" t="s">
        <v>81</v>
      </c>
      <c r="G36" s="109" t="s">
        <v>81</v>
      </c>
      <c r="H36" s="109" t="s">
        <v>81</v>
      </c>
      <c r="I36" s="109" t="s">
        <v>81</v>
      </c>
      <c r="J36" s="109" t="s">
        <v>81</v>
      </c>
      <c r="K36" s="109" t="s">
        <v>81</v>
      </c>
      <c r="L36" s="109" t="s">
        <v>81</v>
      </c>
      <c r="M36" s="109" t="s">
        <v>81</v>
      </c>
      <c r="N36" s="109" t="s">
        <v>81</v>
      </c>
      <c r="O36" s="109" t="s">
        <v>81</v>
      </c>
      <c r="P36" s="110" t="s">
        <v>81</v>
      </c>
      <c r="Q36" s="113">
        <v>9888.7398400000002</v>
      </c>
      <c r="R36" s="114">
        <v>9888739.8399999999</v>
      </c>
      <c r="S36" s="114">
        <v>9888739.8399999999</v>
      </c>
      <c r="T36" s="115">
        <v>9888739.8399999999</v>
      </c>
      <c r="U36" s="105">
        <f>8894.34984+405.225</f>
        <v>9299.5748400000011</v>
      </c>
      <c r="V36" s="106">
        <v>8894349.8399999999</v>
      </c>
      <c r="W36" s="106">
        <v>8894349.8399999999</v>
      </c>
      <c r="X36" s="107">
        <v>8894349.8399999999</v>
      </c>
    </row>
    <row r="37" spans="1:24" s="30" customFormat="1" ht="24.75" customHeight="1">
      <c r="A37" s="108" t="s">
        <v>82</v>
      </c>
      <c r="B37" s="109" t="s">
        <v>82</v>
      </c>
      <c r="C37" s="109" t="s">
        <v>82</v>
      </c>
      <c r="D37" s="109" t="s">
        <v>82</v>
      </c>
      <c r="E37" s="109" t="s">
        <v>82</v>
      </c>
      <c r="F37" s="109" t="s">
        <v>82</v>
      </c>
      <c r="G37" s="109" t="s">
        <v>82</v>
      </c>
      <c r="H37" s="109" t="s">
        <v>82</v>
      </c>
      <c r="I37" s="109" t="s">
        <v>82</v>
      </c>
      <c r="J37" s="109" t="s">
        <v>82</v>
      </c>
      <c r="K37" s="109" t="s">
        <v>82</v>
      </c>
      <c r="L37" s="109" t="s">
        <v>82</v>
      </c>
      <c r="M37" s="109" t="s">
        <v>82</v>
      </c>
      <c r="N37" s="109" t="s">
        <v>82</v>
      </c>
      <c r="O37" s="109" t="s">
        <v>82</v>
      </c>
      <c r="P37" s="110" t="s">
        <v>82</v>
      </c>
      <c r="Q37" s="113">
        <v>1828.49252</v>
      </c>
      <c r="R37" s="114">
        <v>1828492.52</v>
      </c>
      <c r="S37" s="114">
        <v>1828492.52</v>
      </c>
      <c r="T37" s="115">
        <v>1828492.52</v>
      </c>
      <c r="U37" s="105">
        <f>1161.07226+102.657</f>
        <v>1263.7292599999998</v>
      </c>
      <c r="V37" s="106">
        <v>1161072.26</v>
      </c>
      <c r="W37" s="106">
        <v>1161072.26</v>
      </c>
      <c r="X37" s="107">
        <v>1161072.26</v>
      </c>
    </row>
    <row r="38" spans="1:24" s="7" customFormat="1" ht="24.75" customHeight="1">
      <c r="A38" s="108" t="s">
        <v>83</v>
      </c>
      <c r="B38" s="109" t="s">
        <v>84</v>
      </c>
      <c r="C38" s="109" t="s">
        <v>84</v>
      </c>
      <c r="D38" s="109" t="s">
        <v>84</v>
      </c>
      <c r="E38" s="109" t="s">
        <v>84</v>
      </c>
      <c r="F38" s="109" t="s">
        <v>84</v>
      </c>
      <c r="G38" s="109" t="s">
        <v>84</v>
      </c>
      <c r="H38" s="109" t="s">
        <v>84</v>
      </c>
      <c r="I38" s="109" t="s">
        <v>84</v>
      </c>
      <c r="J38" s="109" t="s">
        <v>84</v>
      </c>
      <c r="K38" s="109" t="s">
        <v>84</v>
      </c>
      <c r="L38" s="109" t="s">
        <v>84</v>
      </c>
      <c r="M38" s="109" t="s">
        <v>84</v>
      </c>
      <c r="N38" s="109" t="s">
        <v>84</v>
      </c>
      <c r="O38" s="109" t="s">
        <v>84</v>
      </c>
      <c r="P38" s="110" t="s">
        <v>84</v>
      </c>
      <c r="Q38" s="113">
        <v>2424.8566999999998</v>
      </c>
      <c r="R38" s="114">
        <v>2424856.7000000002</v>
      </c>
      <c r="S38" s="114">
        <v>2424856.7000000002</v>
      </c>
      <c r="T38" s="115">
        <v>2424856.7000000002</v>
      </c>
      <c r="U38" s="105">
        <f>1851.4515+124.269</f>
        <v>1975.7204999999999</v>
      </c>
      <c r="V38" s="106">
        <v>1851451.5</v>
      </c>
      <c r="W38" s="106">
        <v>1851451.5</v>
      </c>
      <c r="X38" s="107">
        <v>1851451.5</v>
      </c>
    </row>
    <row r="39" spans="1:24" s="7" customFormat="1" ht="24.75" customHeight="1">
      <c r="A39" s="108" t="s">
        <v>84</v>
      </c>
      <c r="B39" s="109" t="s">
        <v>84</v>
      </c>
      <c r="C39" s="109" t="s">
        <v>84</v>
      </c>
      <c r="D39" s="109" t="s">
        <v>84</v>
      </c>
      <c r="E39" s="109" t="s">
        <v>84</v>
      </c>
      <c r="F39" s="109" t="s">
        <v>84</v>
      </c>
      <c r="G39" s="109" t="s">
        <v>84</v>
      </c>
      <c r="H39" s="109" t="s">
        <v>84</v>
      </c>
      <c r="I39" s="109" t="s">
        <v>84</v>
      </c>
      <c r="J39" s="109" t="s">
        <v>84</v>
      </c>
      <c r="K39" s="109" t="s">
        <v>84</v>
      </c>
      <c r="L39" s="109" t="s">
        <v>84</v>
      </c>
      <c r="M39" s="109" t="s">
        <v>84</v>
      </c>
      <c r="N39" s="109" t="s">
        <v>84</v>
      </c>
      <c r="O39" s="109" t="s">
        <v>84</v>
      </c>
      <c r="P39" s="110" t="s">
        <v>84</v>
      </c>
      <c r="Q39" s="113">
        <v>1932.3676</v>
      </c>
      <c r="R39" s="114">
        <v>1932367.6</v>
      </c>
      <c r="S39" s="114">
        <v>1932367.6</v>
      </c>
      <c r="T39" s="115">
        <v>1932367.6</v>
      </c>
      <c r="U39" s="105">
        <f>1259.341+108.06</f>
        <v>1367.4009999999998</v>
      </c>
      <c r="V39" s="106">
        <v>1259341</v>
      </c>
      <c r="W39" s="106">
        <v>1259341</v>
      </c>
      <c r="X39" s="107">
        <v>1259341</v>
      </c>
    </row>
    <row r="40" spans="1:24" s="30" customFormat="1" ht="24.75" customHeight="1">
      <c r="A40" s="108" t="s">
        <v>85</v>
      </c>
      <c r="B40" s="109" t="s">
        <v>85</v>
      </c>
      <c r="C40" s="109" t="s">
        <v>85</v>
      </c>
      <c r="D40" s="109" t="s">
        <v>85</v>
      </c>
      <c r="E40" s="109" t="s">
        <v>85</v>
      </c>
      <c r="F40" s="109" t="s">
        <v>85</v>
      </c>
      <c r="G40" s="109" t="s">
        <v>85</v>
      </c>
      <c r="H40" s="109" t="s">
        <v>85</v>
      </c>
      <c r="I40" s="109" t="s">
        <v>85</v>
      </c>
      <c r="J40" s="109" t="s">
        <v>85</v>
      </c>
      <c r="K40" s="109" t="s">
        <v>85</v>
      </c>
      <c r="L40" s="109" t="s">
        <v>85</v>
      </c>
      <c r="M40" s="109" t="s">
        <v>85</v>
      </c>
      <c r="N40" s="109" t="s">
        <v>85</v>
      </c>
      <c r="O40" s="109" t="s">
        <v>85</v>
      </c>
      <c r="P40" s="110" t="s">
        <v>85</v>
      </c>
      <c r="Q40" s="113">
        <v>5300.0877600000003</v>
      </c>
      <c r="R40" s="114">
        <v>5300087.76</v>
      </c>
      <c r="S40" s="114">
        <v>5300087.76</v>
      </c>
      <c r="T40" s="115">
        <v>5300087.76</v>
      </c>
      <c r="U40" s="105">
        <f>4402.35994+307.971</f>
        <v>4710.3309399999998</v>
      </c>
      <c r="V40" s="106">
        <v>4402359.9400000004</v>
      </c>
      <c r="W40" s="106">
        <v>4402359.9400000004</v>
      </c>
      <c r="X40" s="107">
        <v>4402359.9400000004</v>
      </c>
    </row>
    <row r="41" spans="1:24" s="7" customFormat="1" ht="24.75" customHeight="1">
      <c r="A41" s="108" t="s">
        <v>86</v>
      </c>
      <c r="B41" s="109" t="s">
        <v>86</v>
      </c>
      <c r="C41" s="109" t="s">
        <v>86</v>
      </c>
      <c r="D41" s="109" t="s">
        <v>86</v>
      </c>
      <c r="E41" s="109" t="s">
        <v>86</v>
      </c>
      <c r="F41" s="109" t="s">
        <v>86</v>
      </c>
      <c r="G41" s="109" t="s">
        <v>86</v>
      </c>
      <c r="H41" s="109" t="s">
        <v>86</v>
      </c>
      <c r="I41" s="109" t="s">
        <v>86</v>
      </c>
      <c r="J41" s="109" t="s">
        <v>86</v>
      </c>
      <c r="K41" s="109" t="s">
        <v>86</v>
      </c>
      <c r="L41" s="109" t="s">
        <v>86</v>
      </c>
      <c r="M41" s="109" t="s">
        <v>86</v>
      </c>
      <c r="N41" s="109" t="s">
        <v>86</v>
      </c>
      <c r="O41" s="109" t="s">
        <v>86</v>
      </c>
      <c r="P41" s="110" t="s">
        <v>86</v>
      </c>
      <c r="Q41" s="113">
        <v>3263.3292299999998</v>
      </c>
      <c r="R41" s="114">
        <v>3263329.23</v>
      </c>
      <c r="S41" s="114">
        <v>3263329.23</v>
      </c>
      <c r="T41" s="115">
        <v>3263329.23</v>
      </c>
      <c r="U41" s="105">
        <f>2563.49674+135.075</f>
        <v>2698.5717399999999</v>
      </c>
      <c r="V41" s="106">
        <v>2563496.7400000002</v>
      </c>
      <c r="W41" s="106">
        <v>2563496.7400000002</v>
      </c>
      <c r="X41" s="107">
        <v>2563496.7400000002</v>
      </c>
    </row>
    <row r="42" spans="1:24" s="7" customFormat="1" ht="24.75" customHeight="1">
      <c r="A42" s="116" t="s">
        <v>30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7">
        <f>Q6+Q7+Q8+Q9+Q10+Q11+Q12+Q13+Q14+Q15+Q16+Q17+Q18+Q19+Q20+Q21+Q22+Q23+Q24+Q25+Q26+Q27+Q28+Q29+Q30+Q31+Q32+Q33+Q34+Q35+Q36+Q37+Q38+Q39+Q40+Q41</f>
        <v>132672.75685000001</v>
      </c>
      <c r="R42" s="118"/>
      <c r="S42" s="118"/>
      <c r="T42" s="119"/>
      <c r="U42" s="105">
        <f>U6+U7+U8+U9+U10+U11+U12+U13+U14+U15+U16+U17+U18+U19+U20+U21+U22+U23+U24+U25+U26+U27+U28+U29+U30+U31+U32+U33+U34+U35+U36+U37+U38+U39+U40+U41</f>
        <v>113182.13829999998</v>
      </c>
      <c r="V42" s="106"/>
      <c r="W42" s="106"/>
      <c r="X42" s="107"/>
    </row>
    <row r="43" spans="1:24" s="35" customFormat="1" ht="13.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3"/>
      <c r="T43" s="33"/>
      <c r="U43" s="34"/>
      <c r="V43" s="34"/>
      <c r="W43" s="34"/>
      <c r="X43" s="34"/>
    </row>
    <row r="44" spans="1:24" s="35" customFormat="1" ht="13.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3"/>
      <c r="T44" s="33"/>
      <c r="U44" s="34"/>
      <c r="V44" s="34"/>
      <c r="W44" s="34"/>
      <c r="X44" s="34"/>
    </row>
    <row r="45" spans="1:24" s="35" customFormat="1" ht="13.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3"/>
      <c r="T45" s="33"/>
      <c r="U45" s="34"/>
      <c r="V45" s="34"/>
      <c r="W45" s="34"/>
      <c r="X45" s="34"/>
    </row>
    <row r="46" spans="1:24" s="35" customFormat="1" ht="13.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3"/>
      <c r="T46" s="33"/>
      <c r="U46" s="34"/>
      <c r="V46" s="34"/>
      <c r="W46" s="34"/>
      <c r="X46" s="34"/>
    </row>
    <row r="47" spans="1:24" s="35" customFormat="1" ht="13.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3"/>
      <c r="T47" s="33"/>
      <c r="U47" s="34"/>
      <c r="V47" s="34"/>
      <c r="W47" s="34"/>
      <c r="X47" s="34"/>
    </row>
    <row r="48" spans="1:24" ht="16.5" customHeight="1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2:21" ht="42.75" customHeight="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21" ht="22.5" customHeight="1">
      <c r="P50" s="38"/>
      <c r="Q50" s="38"/>
      <c r="R50" s="38"/>
      <c r="S50" s="30"/>
      <c r="T50" s="30"/>
      <c r="U50" s="30"/>
    </row>
  </sheetData>
  <mergeCells count="118">
    <mergeCell ref="Q26:T26"/>
    <mergeCell ref="U26:X26"/>
    <mergeCell ref="U19:X19"/>
    <mergeCell ref="A20:P20"/>
    <mergeCell ref="Q20:T20"/>
    <mergeCell ref="U20:X20"/>
    <mergeCell ref="A19:P19"/>
    <mergeCell ref="Q19:T19"/>
    <mergeCell ref="A17:P17"/>
    <mergeCell ref="Q17:T17"/>
    <mergeCell ref="U17:X17"/>
    <mergeCell ref="A18:P18"/>
    <mergeCell ref="Q23:T23"/>
    <mergeCell ref="U23:X23"/>
    <mergeCell ref="A24:P24"/>
    <mergeCell ref="Q24:T24"/>
    <mergeCell ref="U24:X24"/>
    <mergeCell ref="A21:P21"/>
    <mergeCell ref="Q21:T21"/>
    <mergeCell ref="A9:P9"/>
    <mergeCell ref="Q9:T9"/>
    <mergeCell ref="U9:X9"/>
    <mergeCell ref="A10:P10"/>
    <mergeCell ref="Q10:T10"/>
    <mergeCell ref="U10:X10"/>
    <mergeCell ref="Q16:T16"/>
    <mergeCell ref="U16:X16"/>
    <mergeCell ref="A13:P13"/>
    <mergeCell ref="Q13:T13"/>
    <mergeCell ref="U13:X13"/>
    <mergeCell ref="A11:P11"/>
    <mergeCell ref="Q11:T11"/>
    <mergeCell ref="U11:X11"/>
    <mergeCell ref="A12:P12"/>
    <mergeCell ref="Q12:T12"/>
    <mergeCell ref="U12:X12"/>
    <mergeCell ref="A42:P42"/>
    <mergeCell ref="Q42:T42"/>
    <mergeCell ref="U42:X42"/>
    <mergeCell ref="A14:P14"/>
    <mergeCell ref="Q14:T14"/>
    <mergeCell ref="U14:X14"/>
    <mergeCell ref="A15:P15"/>
    <mergeCell ref="Q15:T15"/>
    <mergeCell ref="U15:X15"/>
    <mergeCell ref="A16:P16"/>
    <mergeCell ref="A40:P40"/>
    <mergeCell ref="Q40:T40"/>
    <mergeCell ref="U40:X40"/>
    <mergeCell ref="A41:P41"/>
    <mergeCell ref="Q41:T41"/>
    <mergeCell ref="U41:X41"/>
    <mergeCell ref="A38:P38"/>
    <mergeCell ref="Q38:T38"/>
    <mergeCell ref="U38:X38"/>
    <mergeCell ref="A39:P39"/>
    <mergeCell ref="A27:P27"/>
    <mergeCell ref="Q27:T27"/>
    <mergeCell ref="U27:X27"/>
    <mergeCell ref="A26:P26"/>
    <mergeCell ref="Q39:T39"/>
    <mergeCell ref="U39:X39"/>
    <mergeCell ref="A25:P25"/>
    <mergeCell ref="Q25:T25"/>
    <mergeCell ref="A36:P36"/>
    <mergeCell ref="Q36:T36"/>
    <mergeCell ref="U36:X36"/>
    <mergeCell ref="A37:P37"/>
    <mergeCell ref="Q37:T37"/>
    <mergeCell ref="U37:X37"/>
    <mergeCell ref="A34:P34"/>
    <mergeCell ref="Q34:T34"/>
    <mergeCell ref="U34:X34"/>
    <mergeCell ref="A35:P35"/>
    <mergeCell ref="Q35:T35"/>
    <mergeCell ref="U35:X35"/>
    <mergeCell ref="A32:P32"/>
    <mergeCell ref="Q32:T32"/>
    <mergeCell ref="U32:X32"/>
    <mergeCell ref="A33:P33"/>
    <mergeCell ref="Q33:T33"/>
    <mergeCell ref="U33:X33"/>
    <mergeCell ref="A30:P30"/>
    <mergeCell ref="Q30:T30"/>
    <mergeCell ref="U30:X30"/>
    <mergeCell ref="A31:P31"/>
    <mergeCell ref="Q31:T31"/>
    <mergeCell ref="U31:X31"/>
    <mergeCell ref="A28:P28"/>
    <mergeCell ref="Q28:T28"/>
    <mergeCell ref="U28:X28"/>
    <mergeCell ref="A29:P29"/>
    <mergeCell ref="Q29:T29"/>
    <mergeCell ref="U29:X29"/>
    <mergeCell ref="U25:X25"/>
    <mergeCell ref="A23:P23"/>
    <mergeCell ref="A2:X2"/>
    <mergeCell ref="A4:P4"/>
    <mergeCell ref="Q4:T4"/>
    <mergeCell ref="U4:X4"/>
    <mergeCell ref="A5:P5"/>
    <mergeCell ref="Q5:T5"/>
    <mergeCell ref="U5:X5"/>
    <mergeCell ref="Q18:T18"/>
    <mergeCell ref="U18:X18"/>
    <mergeCell ref="A6:P6"/>
    <mergeCell ref="Q6:T6"/>
    <mergeCell ref="U6:X6"/>
    <mergeCell ref="A7:P7"/>
    <mergeCell ref="Q7:T7"/>
    <mergeCell ref="U7:X7"/>
    <mergeCell ref="A8:P8"/>
    <mergeCell ref="U21:X21"/>
    <mergeCell ref="A22:P22"/>
    <mergeCell ref="Q22:T22"/>
    <mergeCell ref="U22:X22"/>
    <mergeCell ref="Q8:T8"/>
    <mergeCell ref="U8:X8"/>
  </mergeCells>
  <pageMargins left="0.27559055118110237" right="0.19685039370078741" top="0.28999999999999998" bottom="0.35433070866141736" header="0.28000000000000003" footer="0.31496062992125984"/>
  <pageSetup paperSize="9" scale="85" firstPageNumber="3" orientation="landscape" useFirstPageNumber="1" horizontalDpi="4294967293" r:id="rId1"/>
  <headerFooter alignWithMargins="0">
    <oddHeader>&amp;R с.&amp;P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S21"/>
  <sheetViews>
    <sheetView tabSelected="1" zoomScaleNormal="100" zoomScaleSheetLayoutView="65" workbookViewId="0">
      <selection activeCell="B26" sqref="B26"/>
    </sheetView>
  </sheetViews>
  <sheetFormatPr defaultRowHeight="12.75"/>
  <cols>
    <col min="1" max="1" width="3.85546875" style="39" customWidth="1"/>
    <col min="2" max="2" width="6.42578125" style="40" customWidth="1"/>
    <col min="3" max="3" width="5.42578125" style="40" customWidth="1"/>
    <col min="4" max="4" width="6.42578125" style="40" customWidth="1"/>
    <col min="5" max="5" width="6" style="40" customWidth="1"/>
    <col min="6" max="6" width="5.5703125" style="40" customWidth="1"/>
    <col min="7" max="7" width="23.5703125" style="40" customWidth="1"/>
    <col min="8" max="8" width="6.140625" style="40" customWidth="1"/>
    <col min="9" max="9" width="5.140625" style="40" customWidth="1"/>
    <col min="10" max="10" width="8.140625" style="40" customWidth="1"/>
    <col min="11" max="11" width="19.28515625" style="40" customWidth="1"/>
    <col min="12" max="12" width="5.7109375" style="40" customWidth="1"/>
    <col min="13" max="13" width="9.5703125" style="40" customWidth="1"/>
    <col min="14" max="14" width="5.28515625" style="40" customWidth="1"/>
    <col min="15" max="15" width="8" style="40" customWidth="1"/>
    <col min="16" max="16" width="7.7109375" style="40" customWidth="1"/>
    <col min="17" max="17" width="18.42578125" style="40" customWidth="1"/>
    <col min="18" max="18" width="9.140625" style="40"/>
    <col min="19" max="19" width="9.140625" style="35"/>
    <col min="20" max="16384" width="9.140625" style="40"/>
  </cols>
  <sheetData>
    <row r="1" spans="1:19">
      <c r="O1" s="19"/>
    </row>
    <row r="2" spans="1:19" s="18" customFormat="1" ht="49.5" customHeight="1">
      <c r="A2" s="120" t="s">
        <v>31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S2" s="7"/>
    </row>
    <row r="3" spans="1:19" s="22" customFormat="1" ht="23.25" customHeight="1">
      <c r="A3" s="73" t="s">
        <v>32</v>
      </c>
      <c r="B3" s="73"/>
      <c r="C3" s="73"/>
      <c r="D3" s="73"/>
      <c r="E3" s="73"/>
      <c r="F3" s="73"/>
      <c r="G3" s="73"/>
      <c r="H3" s="73" t="s">
        <v>5</v>
      </c>
      <c r="I3" s="73"/>
      <c r="J3" s="73"/>
      <c r="K3" s="121" t="s">
        <v>6</v>
      </c>
      <c r="L3" s="122"/>
      <c r="M3" s="122"/>
      <c r="N3" s="122"/>
      <c r="O3" s="122"/>
      <c r="P3" s="122"/>
      <c r="Q3" s="123"/>
      <c r="S3" s="23"/>
    </row>
    <row r="4" spans="1:19" s="22" customFormat="1" ht="95.2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54" t="s">
        <v>33</v>
      </c>
      <c r="L4" s="121" t="s">
        <v>34</v>
      </c>
      <c r="M4" s="122"/>
      <c r="N4" s="122"/>
      <c r="O4" s="123"/>
      <c r="P4" s="73" t="s">
        <v>35</v>
      </c>
      <c r="Q4" s="73"/>
      <c r="S4" s="23"/>
    </row>
    <row r="5" spans="1:19" s="41" customFormat="1" ht="13.5" customHeight="1">
      <c r="A5" s="124">
        <v>1</v>
      </c>
      <c r="B5" s="124"/>
      <c r="C5" s="124"/>
      <c r="D5" s="124"/>
      <c r="E5" s="124"/>
      <c r="F5" s="124"/>
      <c r="G5" s="124"/>
      <c r="H5" s="124">
        <v>2</v>
      </c>
      <c r="I5" s="124"/>
      <c r="J5" s="124"/>
      <c r="K5" s="53">
        <v>3</v>
      </c>
      <c r="L5" s="125">
        <v>4</v>
      </c>
      <c r="M5" s="126"/>
      <c r="N5" s="126"/>
      <c r="O5" s="127"/>
      <c r="P5" s="125">
        <v>5</v>
      </c>
      <c r="Q5" s="127"/>
      <c r="S5" s="42"/>
    </row>
    <row r="6" spans="1:19" s="43" customFormat="1" ht="71.25" customHeight="1">
      <c r="A6" s="55">
        <v>1</v>
      </c>
      <c r="B6" s="128" t="s">
        <v>36</v>
      </c>
      <c r="C6" s="128"/>
      <c r="D6" s="128"/>
      <c r="E6" s="128"/>
      <c r="F6" s="128"/>
      <c r="G6" s="129"/>
      <c r="H6" s="98">
        <f>K6+L6+P6</f>
        <v>130048.20600000001</v>
      </c>
      <c r="I6" s="98"/>
      <c r="J6" s="98"/>
      <c r="K6" s="56">
        <v>0</v>
      </c>
      <c r="L6" s="100">
        <v>19490.617999999999</v>
      </c>
      <c r="M6" s="101"/>
      <c r="N6" s="101"/>
      <c r="O6" s="102"/>
      <c r="P6" s="98">
        <v>110557.588</v>
      </c>
      <c r="Q6" s="98"/>
      <c r="S6" s="44"/>
    </row>
    <row r="7" spans="1:19" s="45" customFormat="1" ht="37.5" customHeight="1">
      <c r="A7" s="54">
        <v>2</v>
      </c>
      <c r="B7" s="130" t="s">
        <v>37</v>
      </c>
      <c r="C7" s="130"/>
      <c r="D7" s="130"/>
      <c r="E7" s="130"/>
      <c r="F7" s="130"/>
      <c r="G7" s="131"/>
      <c r="H7" s="132">
        <v>0</v>
      </c>
      <c r="I7" s="133"/>
      <c r="J7" s="134"/>
      <c r="K7" s="56">
        <v>0</v>
      </c>
      <c r="L7" s="135">
        <v>0</v>
      </c>
      <c r="M7" s="136"/>
      <c r="N7" s="136"/>
      <c r="O7" s="137"/>
      <c r="P7" s="95">
        <v>0</v>
      </c>
      <c r="Q7" s="95"/>
    </row>
    <row r="8" spans="1:19" s="43" customFormat="1" ht="33.75" customHeight="1">
      <c r="A8" s="55">
        <v>3</v>
      </c>
      <c r="B8" s="99" t="s">
        <v>38</v>
      </c>
      <c r="C8" s="99"/>
      <c r="D8" s="99"/>
      <c r="E8" s="99"/>
      <c r="F8" s="99"/>
      <c r="G8" s="138"/>
      <c r="H8" s="132">
        <v>0</v>
      </c>
      <c r="I8" s="133"/>
      <c r="J8" s="134"/>
      <c r="K8" s="56">
        <v>0</v>
      </c>
      <c r="L8" s="135">
        <v>0</v>
      </c>
      <c r="M8" s="136"/>
      <c r="N8" s="136"/>
      <c r="O8" s="137"/>
      <c r="P8" s="95">
        <v>0</v>
      </c>
      <c r="Q8" s="95"/>
      <c r="S8" s="44"/>
    </row>
    <row r="9" spans="1:19" s="45" customFormat="1" ht="21" customHeight="1">
      <c r="A9" s="54">
        <v>4</v>
      </c>
      <c r="B9" s="130" t="s">
        <v>39</v>
      </c>
      <c r="C9" s="130"/>
      <c r="D9" s="130"/>
      <c r="E9" s="130"/>
      <c r="F9" s="130"/>
      <c r="G9" s="131"/>
      <c r="H9" s="132">
        <v>0</v>
      </c>
      <c r="I9" s="133"/>
      <c r="J9" s="134"/>
      <c r="K9" s="56">
        <v>0</v>
      </c>
      <c r="L9" s="135">
        <v>0</v>
      </c>
      <c r="M9" s="136"/>
      <c r="N9" s="136"/>
      <c r="O9" s="137"/>
      <c r="P9" s="95">
        <v>0</v>
      </c>
      <c r="Q9" s="95"/>
    </row>
    <row r="10" spans="1:19" s="45" customFormat="1" ht="21" customHeight="1">
      <c r="A10" s="54">
        <v>5</v>
      </c>
      <c r="B10" s="130" t="s">
        <v>40</v>
      </c>
      <c r="C10" s="130"/>
      <c r="D10" s="130"/>
      <c r="E10" s="130"/>
      <c r="F10" s="130"/>
      <c r="G10" s="131"/>
      <c r="H10" s="132">
        <v>0</v>
      </c>
      <c r="I10" s="133"/>
      <c r="J10" s="134"/>
      <c r="K10" s="56">
        <v>0</v>
      </c>
      <c r="L10" s="135">
        <v>0</v>
      </c>
      <c r="M10" s="136"/>
      <c r="N10" s="136"/>
      <c r="O10" s="137"/>
      <c r="P10" s="95">
        <v>0</v>
      </c>
      <c r="Q10" s="95"/>
    </row>
    <row r="11" spans="1:19" s="45" customFormat="1" ht="21" customHeight="1">
      <c r="A11" s="54">
        <v>6</v>
      </c>
      <c r="B11" s="130" t="s">
        <v>41</v>
      </c>
      <c r="C11" s="130"/>
      <c r="D11" s="130"/>
      <c r="E11" s="130"/>
      <c r="F11" s="130"/>
      <c r="G11" s="131"/>
      <c r="H11" s="132">
        <v>0</v>
      </c>
      <c r="I11" s="133"/>
      <c r="J11" s="134"/>
      <c r="K11" s="56">
        <v>0</v>
      </c>
      <c r="L11" s="135">
        <v>0</v>
      </c>
      <c r="M11" s="136"/>
      <c r="N11" s="136"/>
      <c r="O11" s="137"/>
      <c r="P11" s="95">
        <v>0</v>
      </c>
      <c r="Q11" s="95"/>
    </row>
    <row r="12" spans="1:19" s="45" customFormat="1" ht="21" customHeight="1">
      <c r="A12" s="54">
        <v>7</v>
      </c>
      <c r="B12" s="130" t="s">
        <v>42</v>
      </c>
      <c r="C12" s="130"/>
      <c r="D12" s="130"/>
      <c r="E12" s="130"/>
      <c r="F12" s="130"/>
      <c r="G12" s="131"/>
      <c r="H12" s="132">
        <v>0</v>
      </c>
      <c r="I12" s="133"/>
      <c r="J12" s="134"/>
      <c r="K12" s="56">
        <v>0</v>
      </c>
      <c r="L12" s="135">
        <v>0</v>
      </c>
      <c r="M12" s="136"/>
      <c r="N12" s="136"/>
      <c r="O12" s="137"/>
      <c r="P12" s="95">
        <v>0</v>
      </c>
      <c r="Q12" s="95"/>
    </row>
    <row r="13" spans="1:19" s="43" customFormat="1" ht="36" customHeight="1">
      <c r="A13" s="55">
        <v>8</v>
      </c>
      <c r="B13" s="99" t="s">
        <v>43</v>
      </c>
      <c r="C13" s="99"/>
      <c r="D13" s="99"/>
      <c r="E13" s="99"/>
      <c r="F13" s="99"/>
      <c r="G13" s="138"/>
      <c r="H13" s="132">
        <v>0</v>
      </c>
      <c r="I13" s="133"/>
      <c r="J13" s="134"/>
      <c r="K13" s="56">
        <v>0</v>
      </c>
      <c r="L13" s="135">
        <v>0</v>
      </c>
      <c r="M13" s="136"/>
      <c r="N13" s="136"/>
      <c r="O13" s="137"/>
      <c r="P13" s="95">
        <v>0</v>
      </c>
      <c r="Q13" s="95"/>
      <c r="S13" s="44"/>
    </row>
    <row r="14" spans="1:19" s="20" customFormat="1" ht="21.75" customHeight="1">
      <c r="A14" s="54">
        <v>9</v>
      </c>
      <c r="B14" s="130" t="s">
        <v>44</v>
      </c>
      <c r="C14" s="130"/>
      <c r="D14" s="130"/>
      <c r="E14" s="130"/>
      <c r="F14" s="130"/>
      <c r="G14" s="131"/>
      <c r="H14" s="98">
        <f>K14+L14+P14</f>
        <v>2624.55</v>
      </c>
      <c r="I14" s="98"/>
      <c r="J14" s="98"/>
      <c r="K14" s="56">
        <v>0</v>
      </c>
      <c r="L14" s="135">
        <v>0</v>
      </c>
      <c r="M14" s="136"/>
      <c r="N14" s="136"/>
      <c r="O14" s="137"/>
      <c r="P14" s="100">
        <v>2624.55</v>
      </c>
      <c r="Q14" s="102"/>
      <c r="S14" s="21"/>
    </row>
    <row r="15" spans="1:19" s="46" customFormat="1" ht="24.75" customHeight="1">
      <c r="A15" s="57"/>
      <c r="B15" s="139" t="s">
        <v>45</v>
      </c>
      <c r="C15" s="139"/>
      <c r="D15" s="139"/>
      <c r="E15" s="139"/>
      <c r="F15" s="139"/>
      <c r="G15" s="140"/>
      <c r="H15" s="98">
        <f>K15+L15+P15</f>
        <v>132672.75599999999</v>
      </c>
      <c r="I15" s="98"/>
      <c r="J15" s="98"/>
      <c r="K15" s="56">
        <v>0</v>
      </c>
      <c r="L15" s="100">
        <f>L6</f>
        <v>19490.617999999999</v>
      </c>
      <c r="M15" s="101"/>
      <c r="N15" s="101"/>
      <c r="O15" s="102"/>
      <c r="P15" s="98">
        <f>P6+P14</f>
        <v>113182.13800000001</v>
      </c>
      <c r="Q15" s="98"/>
      <c r="S15" s="11"/>
    </row>
    <row r="16" spans="1:19" s="28" customFormat="1" ht="40.5" customHeight="1">
      <c r="A16" s="141" t="s">
        <v>46</v>
      </c>
      <c r="B16" s="141"/>
      <c r="C16" s="141"/>
      <c r="D16" s="141"/>
      <c r="E16" s="141"/>
      <c r="F16" s="141"/>
      <c r="G16" s="141"/>
      <c r="H16" s="141"/>
      <c r="I16" s="141"/>
      <c r="J16" s="142"/>
      <c r="K16" s="142"/>
      <c r="L16" s="142"/>
      <c r="M16" s="142"/>
      <c r="N16" s="50"/>
      <c r="O16" s="143" t="s">
        <v>87</v>
      </c>
      <c r="P16" s="143"/>
      <c r="Q16" s="143"/>
      <c r="S16" s="26"/>
    </row>
    <row r="17" spans="1:19" s="18" customFormat="1" ht="12" customHeight="1">
      <c r="A17" s="51"/>
      <c r="B17" s="52"/>
      <c r="C17" s="52"/>
      <c r="D17" s="52"/>
      <c r="E17" s="52"/>
      <c r="F17" s="52"/>
      <c r="G17" s="52"/>
      <c r="H17" s="52"/>
      <c r="I17" s="52"/>
      <c r="J17" s="144" t="s">
        <v>47</v>
      </c>
      <c r="K17" s="144"/>
      <c r="L17" s="144"/>
      <c r="M17" s="144"/>
      <c r="N17" s="50"/>
      <c r="O17" s="144" t="s">
        <v>48</v>
      </c>
      <c r="P17" s="144"/>
      <c r="Q17" s="144"/>
      <c r="S17" s="7"/>
    </row>
    <row r="18" spans="1:19" s="28" customFormat="1" ht="42" customHeight="1">
      <c r="A18" s="141" t="s">
        <v>49</v>
      </c>
      <c r="B18" s="141"/>
      <c r="C18" s="141"/>
      <c r="D18" s="141"/>
      <c r="E18" s="141"/>
      <c r="F18" s="141"/>
      <c r="G18" s="141"/>
      <c r="H18" s="141"/>
      <c r="I18" s="141"/>
      <c r="J18" s="143"/>
      <c r="K18" s="143"/>
      <c r="L18" s="143"/>
      <c r="M18" s="143"/>
      <c r="N18" s="66"/>
      <c r="O18" s="143" t="s">
        <v>88</v>
      </c>
      <c r="P18" s="143"/>
      <c r="Q18" s="143"/>
      <c r="S18" s="26"/>
    </row>
    <row r="19" spans="1:19" s="18" customFormat="1" ht="12.75" customHeight="1">
      <c r="A19" s="24"/>
      <c r="B19" s="47"/>
      <c r="C19" s="47"/>
      <c r="D19" s="47"/>
      <c r="E19" s="47"/>
      <c r="F19" s="47"/>
      <c r="G19" s="47"/>
      <c r="H19" s="47"/>
      <c r="I19" s="47"/>
      <c r="J19" s="144" t="s">
        <v>47</v>
      </c>
      <c r="K19" s="144"/>
      <c r="L19" s="144"/>
      <c r="M19" s="144"/>
      <c r="N19" s="8"/>
      <c r="O19" s="144" t="s">
        <v>48</v>
      </c>
      <c r="P19" s="144"/>
      <c r="Q19" s="144"/>
      <c r="S19" s="7"/>
    </row>
    <row r="20" spans="1:19" s="28" customFormat="1" ht="22.5" customHeight="1">
      <c r="A20" s="141" t="s">
        <v>89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S20" s="26"/>
    </row>
    <row r="21" spans="1:19" s="18" customFormat="1">
      <c r="A21" s="24"/>
      <c r="S21" s="7"/>
    </row>
  </sheetData>
  <mergeCells count="61">
    <mergeCell ref="A20:N20"/>
    <mergeCell ref="J17:M17"/>
    <mergeCell ref="O17:Q17"/>
    <mergeCell ref="A18:I18"/>
    <mergeCell ref="J18:M18"/>
    <mergeCell ref="O18:Q18"/>
    <mergeCell ref="J19:M19"/>
    <mergeCell ref="O19:Q19"/>
    <mergeCell ref="B15:G15"/>
    <mergeCell ref="H15:J15"/>
    <mergeCell ref="L15:O15"/>
    <mergeCell ref="P15:Q15"/>
    <mergeCell ref="A16:I16"/>
    <mergeCell ref="J16:M16"/>
    <mergeCell ref="O16:Q16"/>
    <mergeCell ref="B13:G13"/>
    <mergeCell ref="H13:J13"/>
    <mergeCell ref="L13:O13"/>
    <mergeCell ref="P13:Q13"/>
    <mergeCell ref="B14:G14"/>
    <mergeCell ref="H14:J14"/>
    <mergeCell ref="L14:O14"/>
    <mergeCell ref="P14:Q14"/>
    <mergeCell ref="B11:G11"/>
    <mergeCell ref="H11:J11"/>
    <mergeCell ref="L11:O11"/>
    <mergeCell ref="P11:Q11"/>
    <mergeCell ref="B12:G12"/>
    <mergeCell ref="H12:J12"/>
    <mergeCell ref="L12:O12"/>
    <mergeCell ref="P12:Q12"/>
    <mergeCell ref="B9:G9"/>
    <mergeCell ref="H9:J9"/>
    <mergeCell ref="L9:O9"/>
    <mergeCell ref="P9:Q9"/>
    <mergeCell ref="B10:G10"/>
    <mergeCell ref="H10:J10"/>
    <mergeCell ref="L10:O10"/>
    <mergeCell ref="P10:Q10"/>
    <mergeCell ref="B7:G7"/>
    <mergeCell ref="H7:J7"/>
    <mergeCell ref="L7:O7"/>
    <mergeCell ref="P7:Q7"/>
    <mergeCell ref="B8:G8"/>
    <mergeCell ref="H8:J8"/>
    <mergeCell ref="L8:O8"/>
    <mergeCell ref="P8:Q8"/>
    <mergeCell ref="A5:G5"/>
    <mergeCell ref="H5:J5"/>
    <mergeCell ref="L5:O5"/>
    <mergeCell ref="P5:Q5"/>
    <mergeCell ref="B6:G6"/>
    <mergeCell ref="H6:J6"/>
    <mergeCell ref="L6:O6"/>
    <mergeCell ref="P6:Q6"/>
    <mergeCell ref="A2:Q2"/>
    <mergeCell ref="A3:G4"/>
    <mergeCell ref="H3:J4"/>
    <mergeCell ref="K3:Q3"/>
    <mergeCell ref="L4:O4"/>
    <mergeCell ref="P4:Q4"/>
  </mergeCells>
  <pageMargins left="0.35433070866141736" right="0.15748031496062992" top="0.39370078740157483" bottom="0.15748031496062992" header="0.23622047244094491" footer="0.15748031496062992"/>
  <pageSetup paperSize="9" scale="90" orientation="landscape" horizontalDpi="4294967293" r:id="rId1"/>
  <headerFooter alignWithMargins="0">
    <oddHeader>&amp;Rс.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№ 13</vt:lpstr>
      <vt:lpstr>№ 13 (1)</vt:lpstr>
      <vt:lpstr>№ 13 (2)</vt:lpstr>
      <vt:lpstr>№ 13(3)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parus</dc:creator>
  <cp:lastModifiedBy>iz</cp:lastModifiedBy>
  <cp:lastPrinted>2021-11-30T13:31:31Z</cp:lastPrinted>
  <dcterms:created xsi:type="dcterms:W3CDTF">2021-11-17T05:51:10Z</dcterms:created>
  <dcterms:modified xsi:type="dcterms:W3CDTF">2021-12-02T15:07:07Z</dcterms:modified>
</cp:coreProperties>
</file>